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40" yWindow="330" windowWidth="19320" windowHeight="9975"/>
  </bookViews>
  <sheets>
    <sheet name="MF LFs no gas collection" sheetId="1" r:id="rId1"/>
    <sheet name="MF LFs with gas collection" sheetId="6" r:id="rId2"/>
    <sheet name="Table HH-4 Oxidation Fractions" sheetId="7" r:id="rId3"/>
  </sheets>
  <calcPr calcId="145621"/>
</workbook>
</file>

<file path=xl/calcChain.xml><?xml version="1.0" encoding="utf-8"?>
<calcChain xmlns="http://schemas.openxmlformats.org/spreadsheetml/2006/main">
  <c r="B3" i="6" l="1"/>
  <c r="C83" i="6"/>
  <c r="C52" i="6"/>
  <c r="C51" i="6" l="1"/>
  <c r="G64" i="6"/>
  <c r="G63" i="6"/>
  <c r="G62" i="6"/>
  <c r="G61" i="6"/>
  <c r="G60" i="6"/>
  <c r="G59" i="6"/>
  <c r="G58" i="6"/>
  <c r="G57" i="6"/>
  <c r="G56" i="6"/>
  <c r="G55" i="6"/>
  <c r="D14" i="6" l="1"/>
  <c r="C66" i="6"/>
  <c r="E20" i="6" l="1"/>
  <c r="D20" i="6"/>
  <c r="A31" i="1"/>
  <c r="D31" i="1" s="1"/>
  <c r="F59" i="6" l="1"/>
  <c r="F60" i="6"/>
  <c r="F61" i="6"/>
  <c r="F62" i="6"/>
  <c r="F63" i="6"/>
  <c r="F64" i="6"/>
  <c r="E56" i="6"/>
  <c r="F56" i="6" s="1"/>
  <c r="E57" i="6"/>
  <c r="F57" i="6" s="1"/>
  <c r="E58" i="6"/>
  <c r="F58" i="6" s="1"/>
  <c r="E59" i="6"/>
  <c r="E60" i="6"/>
  <c r="E61" i="6"/>
  <c r="E62" i="6"/>
  <c r="E63" i="6"/>
  <c r="E64" i="6"/>
  <c r="E55" i="6"/>
  <c r="F55" i="6" s="1"/>
  <c r="F66" i="6" l="1"/>
  <c r="D26" i="6" s="1"/>
  <c r="B4" i="6"/>
  <c r="B4" i="1"/>
  <c r="D34" i="6" l="1"/>
</calcChain>
</file>

<file path=xl/sharedStrings.xml><?xml version="1.0" encoding="utf-8"?>
<sst xmlns="http://schemas.openxmlformats.org/spreadsheetml/2006/main" count="90" uniqueCount="70">
  <si>
    <t>Facility Name:</t>
  </si>
  <si>
    <t>Reporter Name:</t>
  </si>
  <si>
    <t>Unit Type:</t>
  </si>
  <si>
    <t>Municipal Solid Waste Landfill</t>
  </si>
  <si>
    <t xml:space="preserve">Version   </t>
  </si>
  <si>
    <t xml:space="preserve">Today's date   </t>
  </si>
  <si>
    <t>Unit Name/ ID:</t>
  </si>
  <si>
    <t>Reporting Period:</t>
  </si>
  <si>
    <t>Comments:</t>
  </si>
  <si>
    <t>Input Data</t>
  </si>
  <si>
    <t>OPTIONAL SPREADSHEET FOR FACILITY RECORDKEEPING PURPOSES</t>
  </si>
  <si>
    <t>This spreadsheet is protected and contains locked cells to ensure that you do not inadvertently alter any of the included formulas and/or calculations.  To remove this protection and alter this spreadsheet, right-click the "worksheet" tab near the bottom of the screen and select “Unprotect Sheet.” When prompted for the password, type “GHG” and click "OK."  Please note that making changes to an unprotected sheet could result in incorrect calculations and that you are responsible for the accuracy of the data you report to EPA. For additional help, visit the Microsoft Excel Support website (http://office.microsoft.com/en-us/excel-help).</t>
  </si>
  <si>
    <r>
      <t xml:space="preserve">[SArea] </t>
    </r>
    <r>
      <rPr>
        <sz val="11"/>
        <rFont val="Arial"/>
        <family val="2"/>
      </rPr>
      <t>= The surface area of the landfill containing waste at the beginning of the reporting year (square meters, m</t>
    </r>
    <r>
      <rPr>
        <vertAlign val="superscript"/>
        <sz val="11"/>
        <rFont val="Arial"/>
        <family val="2"/>
      </rPr>
      <t>2</t>
    </r>
    <r>
      <rPr>
        <sz val="11"/>
        <rFont val="Arial"/>
        <family val="2"/>
      </rPr>
      <t>).</t>
    </r>
  </si>
  <si>
    <r>
      <t>[G</t>
    </r>
    <r>
      <rPr>
        <b/>
        <vertAlign val="subscript"/>
        <sz val="11"/>
        <rFont val="Arial"/>
        <family val="2"/>
      </rPr>
      <t>CH4</t>
    </r>
    <r>
      <rPr>
        <b/>
        <sz val="11"/>
        <rFont val="Arial"/>
        <family val="2"/>
      </rPr>
      <t xml:space="preserve">] </t>
    </r>
    <r>
      <rPr>
        <sz val="11"/>
        <rFont val="Arial"/>
        <family val="2"/>
      </rPr>
      <t xml:space="preserve">= Modeled methane generation rate in the reporting year from Equation HH-1 from subpart HH of this part or Equation TT-1 of subpart TT of this part, as applicable.  </t>
    </r>
  </si>
  <si>
    <r>
      <t xml:space="preserve">[MF] </t>
    </r>
    <r>
      <rPr>
        <sz val="11"/>
        <rFont val="Arial"/>
        <family val="2"/>
      </rPr>
      <t>= Methane flux rate from the landfill in the reporting year (grams per square meter per day, g/m</t>
    </r>
    <r>
      <rPr>
        <vertAlign val="superscript"/>
        <sz val="11"/>
        <rFont val="Arial"/>
        <family val="2"/>
      </rPr>
      <t>2</t>
    </r>
    <r>
      <rPr>
        <sz val="11"/>
        <rFont val="Arial"/>
        <family val="2"/>
      </rPr>
      <t>/d).</t>
    </r>
  </si>
  <si>
    <r>
      <t xml:space="preserve">[MF] </t>
    </r>
    <r>
      <rPr>
        <sz val="11"/>
        <rFont val="Arial"/>
        <family val="2"/>
      </rPr>
      <t>= Methane flux rate from the landfill in the reporting year (g/m</t>
    </r>
    <r>
      <rPr>
        <vertAlign val="superscript"/>
        <sz val="11"/>
        <rFont val="Arial"/>
        <family val="2"/>
      </rPr>
      <t>2</t>
    </r>
    <r>
      <rPr>
        <sz val="11"/>
        <rFont val="Arial"/>
        <family val="2"/>
      </rPr>
      <t>/d).</t>
    </r>
  </si>
  <si>
    <t>DO NOT SUBMIT THIS WORKSHEET TO EPA - FOR FACILITY RECORDS ONLY</t>
  </si>
  <si>
    <r>
      <t>[N]</t>
    </r>
    <r>
      <rPr>
        <sz val="11"/>
        <rFont val="Arial"/>
        <family val="2"/>
      </rPr>
      <t xml:space="preserve"> = Number of measurement locations </t>
    </r>
  </si>
  <si>
    <r>
      <t>[TotAnnualHrs]</t>
    </r>
    <r>
      <rPr>
        <sz val="11"/>
        <rFont val="Arial"/>
        <family val="2"/>
      </rPr>
      <t xml:space="preserve"> = The total number of hours in the reporting year (hours)
Enter 8,760 (or 8,784 for leap year)</t>
    </r>
  </si>
  <si>
    <r>
      <rPr>
        <b/>
        <sz val="11"/>
        <rFont val="Arial"/>
        <family val="2"/>
      </rPr>
      <t>[CE]</t>
    </r>
    <r>
      <rPr>
        <sz val="11"/>
        <rFont val="Arial"/>
        <family val="2"/>
      </rPr>
      <t xml:space="preserve"> = Collection efficiency estimated at landfill, taking into account system coverage, operation, and cover system materials from Table HH-3 of this subpart.  If area by soil cover type information is not available, use default value of 0.75 (CE4 in table HH-3 of this subpart) for all areas under active influence of the collection system.</t>
    </r>
  </si>
  <si>
    <r>
      <t>[n]</t>
    </r>
    <r>
      <rPr>
        <sz val="11"/>
        <rFont val="Arial"/>
        <family val="2"/>
      </rPr>
      <t xml:space="preserve"> = Measurement location index</t>
    </r>
  </si>
  <si>
    <t>Sums</t>
  </si>
  <si>
    <t>Enter data for each measurement location (up to 10)</t>
  </si>
  <si>
    <r>
      <t>[f</t>
    </r>
    <r>
      <rPr>
        <b/>
        <vertAlign val="subscript"/>
        <sz val="11"/>
        <rFont val="Arial"/>
        <family val="2"/>
      </rPr>
      <t>Rec,n</t>
    </r>
    <r>
      <rPr>
        <b/>
        <sz val="11"/>
        <rFont val="Arial"/>
        <family val="2"/>
      </rPr>
      <t>]</t>
    </r>
    <r>
      <rPr>
        <sz val="11"/>
        <rFont val="Arial"/>
        <family val="2"/>
      </rPr>
      <t xml:space="preserve"> = fraction hours recovery system operated for this measurement location.</t>
    </r>
  </si>
  <si>
    <r>
      <t>[CollOpHrs,</t>
    </r>
    <r>
      <rPr>
        <b/>
        <vertAlign val="subscript"/>
        <sz val="11"/>
        <rFont val="Arial"/>
        <family val="2"/>
      </rPr>
      <t>n</t>
    </r>
    <r>
      <rPr>
        <b/>
        <sz val="11"/>
        <rFont val="Arial"/>
        <family val="2"/>
      </rPr>
      <t>]</t>
    </r>
    <r>
      <rPr>
        <sz val="11"/>
        <rFont val="Arial"/>
        <family val="2"/>
      </rPr>
      <t xml:space="preserve"> = collection system operating hours for this measurement location.</t>
    </r>
  </si>
  <si>
    <r>
      <t>[R</t>
    </r>
    <r>
      <rPr>
        <b/>
        <vertAlign val="subscript"/>
        <sz val="11"/>
        <rFont val="Arial"/>
        <family val="2"/>
      </rPr>
      <t>n</t>
    </r>
    <r>
      <rPr>
        <b/>
        <sz val="11"/>
        <rFont val="Arial"/>
        <family val="2"/>
      </rPr>
      <t>/ f</t>
    </r>
    <r>
      <rPr>
        <b/>
        <vertAlign val="subscript"/>
        <sz val="11"/>
        <rFont val="Arial"/>
        <family val="2"/>
      </rPr>
      <t>Rec,n</t>
    </r>
    <r>
      <rPr>
        <b/>
        <sz val="11"/>
        <rFont val="Arial"/>
        <family val="2"/>
      </rPr>
      <t>]</t>
    </r>
  </si>
  <si>
    <t>Not applicable; do not use this area in the calculation</t>
  </si>
  <si>
    <t xml:space="preserve"> If area by soil cover type information is not available, use default value of 0.75 (CE4 in table HH-3 of this subpart) for all areas under active influence </t>
  </si>
  <si>
    <t>of the collection system by entering the total area under active influence of the collection system in the input area for [A4]</t>
  </si>
  <si>
    <t>Landfill gas collection efficiency (Value from Table HH-3)</t>
  </si>
  <si>
    <r>
      <rPr>
        <b/>
        <sz val="11"/>
        <rFont val="Arial"/>
        <family val="2"/>
      </rPr>
      <t>[A1]</t>
    </r>
    <r>
      <rPr>
        <sz val="11"/>
        <rFont val="Arial"/>
        <family val="2"/>
      </rPr>
      <t xml:space="preserve"> = Area with no waste in-place </t>
    </r>
  </si>
  <si>
    <r>
      <rPr>
        <b/>
        <sz val="11"/>
        <rFont val="Arial"/>
        <family val="2"/>
      </rPr>
      <t>[A2]</t>
    </r>
    <r>
      <rPr>
        <sz val="11"/>
        <rFont val="Arial"/>
        <family val="2"/>
      </rPr>
      <t xml:space="preserve"> = Area without active gas collection, regardless of cover type </t>
    </r>
  </si>
  <si>
    <r>
      <rPr>
        <b/>
        <sz val="11"/>
        <rFont val="Arial"/>
        <family val="2"/>
      </rPr>
      <t>[A3]</t>
    </r>
    <r>
      <rPr>
        <sz val="11"/>
        <rFont val="Arial"/>
        <family val="2"/>
      </rPr>
      <t xml:space="preserve"> = Area with daily soil cover and active gas collection</t>
    </r>
  </si>
  <si>
    <r>
      <rPr>
        <b/>
        <sz val="11"/>
        <rFont val="Arial"/>
        <family val="2"/>
      </rPr>
      <t>[A4]</t>
    </r>
    <r>
      <rPr>
        <sz val="11"/>
        <rFont val="Arial"/>
        <family val="2"/>
      </rPr>
      <t xml:space="preserve"> = Area with an intermediate soil cover, or a final soil cover not meeting the criteria for A5 below, and active gas collection</t>
    </r>
  </si>
  <si>
    <r>
      <rPr>
        <b/>
        <sz val="11"/>
        <rFont val="Arial"/>
        <family val="2"/>
      </rPr>
      <t>[A5]</t>
    </r>
    <r>
      <rPr>
        <sz val="11"/>
        <rFont val="Arial"/>
        <family val="2"/>
      </rPr>
      <t xml:space="preserve"> = Area with a final soil cover of 3 feet or thicker of clay and/or geomembrane cover system and active gas collection</t>
    </r>
  </si>
  <si>
    <t>Use this value as CE to calculate the methane flux for Eqns HH-7 and HH-8</t>
  </si>
  <si>
    <r>
      <t>[G</t>
    </r>
    <r>
      <rPr>
        <b/>
        <vertAlign val="subscript"/>
        <sz val="11"/>
        <rFont val="Arial"/>
        <family val="2"/>
      </rPr>
      <t>CH4</t>
    </r>
    <r>
      <rPr>
        <b/>
        <sz val="11"/>
        <rFont val="Arial"/>
        <family val="2"/>
      </rPr>
      <t xml:space="preserve">] </t>
    </r>
    <r>
      <rPr>
        <sz val="11"/>
        <rFont val="Arial"/>
        <family val="2"/>
      </rPr>
      <t>= Modeled methane generation rate in the reporting year from the greater of either the modeled methane generation rate (Equation HH-1 of subpart HH or Equation TT-1 of subpart TT, metric tons CH</t>
    </r>
    <r>
      <rPr>
        <vertAlign val="subscript"/>
        <sz val="11"/>
        <rFont val="Arial"/>
        <family val="2"/>
      </rPr>
      <t>4</t>
    </r>
    <r>
      <rPr>
        <sz val="11"/>
        <rFont val="Arial"/>
        <family val="2"/>
      </rPr>
      <t>) or the quantity of recovered CH</t>
    </r>
    <r>
      <rPr>
        <vertAlign val="subscript"/>
        <sz val="11"/>
        <rFont val="Arial"/>
        <family val="2"/>
      </rPr>
      <t>4</t>
    </r>
    <r>
      <rPr>
        <sz val="11"/>
        <rFont val="Arial"/>
        <family val="2"/>
      </rPr>
      <t xml:space="preserve"> in the reporting year (Equation HH-4 of subpart HH, metric tons CH</t>
    </r>
    <r>
      <rPr>
        <vertAlign val="subscript"/>
        <sz val="11"/>
        <rFont val="Arial"/>
        <family val="2"/>
      </rPr>
      <t>4</t>
    </r>
    <r>
      <rPr>
        <sz val="11"/>
        <rFont val="Arial"/>
        <family val="2"/>
      </rPr>
      <t xml:space="preserve">), whichever is greater.  </t>
    </r>
  </si>
  <si>
    <r>
      <t xml:space="preserve">[K] </t>
    </r>
    <r>
      <rPr>
        <sz val="11"/>
        <rFont val="Arial"/>
        <family val="2"/>
      </rPr>
      <t>= unit conversion factor of 10</t>
    </r>
    <r>
      <rPr>
        <vertAlign val="superscript"/>
        <sz val="11"/>
        <rFont val="Arial"/>
        <family val="2"/>
      </rPr>
      <t>6</t>
    </r>
    <r>
      <rPr>
        <sz val="11"/>
        <rFont val="Arial"/>
        <family val="2"/>
      </rPr>
      <t>/365 (grams per metric ton per days per year). 
NOTE: In leap years, use 10</t>
    </r>
    <r>
      <rPr>
        <vertAlign val="superscript"/>
        <sz val="11"/>
        <rFont val="Arial"/>
        <family val="2"/>
      </rPr>
      <t>6</t>
    </r>
    <r>
      <rPr>
        <sz val="11"/>
        <rFont val="Arial"/>
        <family val="2"/>
      </rPr>
      <t>/366 g/metric ton per days/year.</t>
    </r>
  </si>
  <si>
    <t>Is the current reporting year a leap year?</t>
  </si>
  <si>
    <t>Yes</t>
  </si>
  <si>
    <t>No</t>
  </si>
  <si>
    <t>Industrial Solid Waste Landfill</t>
  </si>
  <si>
    <r>
      <t>[R</t>
    </r>
    <r>
      <rPr>
        <b/>
        <vertAlign val="subscript"/>
        <sz val="11"/>
        <color theme="0"/>
        <rFont val="Arial"/>
        <family val="2"/>
      </rPr>
      <t>n</t>
    </r>
    <r>
      <rPr>
        <b/>
        <sz val="11"/>
        <color theme="0"/>
        <rFont val="Arial"/>
        <family val="2"/>
      </rPr>
      <t>] for measurement locations n &lt;= N</t>
    </r>
  </si>
  <si>
    <r>
      <t>[R</t>
    </r>
    <r>
      <rPr>
        <b/>
        <vertAlign val="subscript"/>
        <sz val="11"/>
        <rFont val="Arial"/>
        <family val="2"/>
      </rPr>
      <t>n</t>
    </r>
    <r>
      <rPr>
        <b/>
        <sz val="11"/>
        <rFont val="Arial"/>
        <family val="2"/>
      </rPr>
      <t>]</t>
    </r>
    <r>
      <rPr>
        <sz val="11"/>
        <rFont val="Arial"/>
        <family val="2"/>
      </rPr>
      <t xml:space="preserve"> = Quantity of recovered CH</t>
    </r>
    <r>
      <rPr>
        <vertAlign val="subscript"/>
        <sz val="11"/>
        <rFont val="Arial"/>
        <family val="2"/>
      </rPr>
      <t>4</t>
    </r>
    <r>
      <rPr>
        <sz val="11"/>
        <rFont val="Arial"/>
        <family val="2"/>
      </rPr>
      <t xml:space="preserve"> from Equation HH-4 (metric tons CH</t>
    </r>
    <r>
      <rPr>
        <vertAlign val="subscript"/>
        <sz val="11"/>
        <rFont val="Arial"/>
        <family val="2"/>
      </rPr>
      <t>4</t>
    </r>
    <r>
      <rPr>
        <sz val="11"/>
        <rFont val="Arial"/>
        <family val="2"/>
      </rPr>
      <t>) for this measurement location.</t>
    </r>
  </si>
  <si>
    <t>Input Data for Calculating Area-Weighted Average Collection Efficiency (if multiple cover systems are present)</t>
  </si>
  <si>
    <t>Surface Area [Sarea], square meters</t>
  </si>
  <si>
    <t>Subpart HH - Municipal Solid Waste Landfills - Calculating Methane Flux for Landfills Without Gas Collection</t>
  </si>
  <si>
    <t>Subpart HH - Municipal Solid Waste Landfills - Calculating Methane Flux for Landfills With Gas Collection</t>
  </si>
  <si>
    <t>Under these conditions:</t>
  </si>
  <si>
    <t>I. For all reporting years prior to the 2013 reporting year</t>
  </si>
  <si>
    <t>C1: For all landfills regardless of cover type or methane flux</t>
  </si>
  <si>
    <t>II. For the 2013 reporting year and all subsequent years</t>
  </si>
  <si>
    <t>C2: For landfills that have a geomembrane (synthetic) cover with less than 12 inches of cover soil for the majority of the landfill area containing waste</t>
  </si>
  <si>
    <t>C3: For landfills that do not meet the conditions in C2 above, and for which you elect not to determine methane flux</t>
  </si>
  <si>
    <t>C4: For landfills that do not meet the conditions in C2 above and that do not have a soil cover of at least 24 inches for a majority of the landfill area containing waste</t>
  </si>
  <si>
    <t>Use this landfill methane oxidation fraction:</t>
  </si>
  <si>
    <t>Table HH-4 to Subpart HH of Part 98 - Landfill Methane Oxidation Fractions</t>
  </si>
  <si>
    <r>
      <t>C5: For landfills that have a soil cover of at least 24 inches for a majority of the landfill area containing waste and for which the methane flux rate is less than 10 grams per square meter per day (g/m</t>
    </r>
    <r>
      <rPr>
        <vertAlign val="superscript"/>
        <sz val="11"/>
        <color theme="1"/>
        <rFont val="Arial"/>
        <family val="2"/>
      </rPr>
      <t>2</t>
    </r>
    <r>
      <rPr>
        <sz val="11"/>
        <color theme="1"/>
        <rFont val="Arial"/>
        <family val="2"/>
      </rPr>
      <t>/d)</t>
    </r>
  </si>
  <si>
    <r>
      <t>C6: For landfills that have a soil cover of at least 24 inches for a majority of the landfill area containing waste and for which the methane flux rate is 10 to 70 g/m</t>
    </r>
    <r>
      <rPr>
        <vertAlign val="superscript"/>
        <sz val="11"/>
        <color theme="1"/>
        <rFont val="Arial"/>
        <family val="2"/>
      </rPr>
      <t>2</t>
    </r>
    <r>
      <rPr>
        <sz val="11"/>
        <color theme="1"/>
        <rFont val="Arial"/>
        <family val="2"/>
      </rPr>
      <t>/d</t>
    </r>
  </si>
  <si>
    <r>
      <t>C7: For landfills that have a soil cover of at least 24 inches for a majority of the landfill area containing waste and for which the methane flux rate is greater than 70 g/m</t>
    </r>
    <r>
      <rPr>
        <vertAlign val="superscript"/>
        <sz val="11"/>
        <color theme="1"/>
        <rFont val="Arial"/>
        <family val="2"/>
      </rPr>
      <t>2</t>
    </r>
    <r>
      <rPr>
        <sz val="11"/>
        <color theme="1"/>
        <rFont val="Arial"/>
        <family val="2"/>
      </rPr>
      <t>/d</t>
    </r>
  </si>
  <si>
    <t>For Equation HH-6 of Subpart HH:</t>
  </si>
  <si>
    <t>For Equation HH-7 of Subpart HH:</t>
  </si>
  <si>
    <t>For Equation HH-8 of Subpart HH:</t>
  </si>
  <si>
    <t xml:space="preserve">         Use this value to determine the oxidation fraction (OX) in Table HH-4 to use in Equation HH-5 or Equation TT-6</t>
  </si>
  <si>
    <t xml:space="preserve">         Use this value to determine the oxidation fraction (OX) in Table HH-4 for use in Equation HH-5 or Equation TT-6</t>
  </si>
  <si>
    <t xml:space="preserve">         Use this value to determine the OX in Table HH-4 for use in Equation HH-6</t>
  </si>
  <si>
    <t xml:space="preserve">         Use this value to determine the OX in Table HH-4 for use in Equation HH-7</t>
  </si>
  <si>
    <t xml:space="preserve">         Use this value to determine the OX in Table HH-4 for use in Equation HH-8</t>
  </si>
  <si>
    <t>For Equation HH-5 in Subpart HH, or Equation TT-6 in Subpart TT:</t>
  </si>
  <si>
    <t>e-GGRT RY2013.R.01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</si>
</sst>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000000"/>
    <numFmt numFmtId="167" formatCode="0.0"/>
    <numFmt numFmtId="168" formatCode="0.00000"/>
    <numFmt numFmtId="169" formatCode="#,##0.0000"/>
  </numFmts>
  <fonts count="25" x14ac:knownFonts="1">
    <font>
      <sz val="11"/>
      <color theme="1"/>
      <name val="Calibri"/>
      <family val="2"/>
      <scheme val="minor"/>
    </font>
    <font>
      <b/>
      <sz val="14"/>
      <color indexed="8"/>
      <name val="Arial"/>
      <family val="2"/>
    </font>
    <font>
      <sz val="11"/>
      <color indexed="8"/>
      <name val="Arial"/>
      <family val="2"/>
    </font>
    <font>
      <b/>
      <sz val="11"/>
      <color indexed="8"/>
      <name val="Arial"/>
      <family val="2"/>
    </font>
    <font>
      <b/>
      <sz val="11"/>
      <color indexed="10"/>
      <name val="Arial"/>
      <family val="2"/>
    </font>
    <font>
      <sz val="11"/>
      <name val="Arial"/>
      <family val="2"/>
    </font>
    <font>
      <b/>
      <sz val="11"/>
      <color indexed="30"/>
      <name val="Arial"/>
      <family val="2"/>
    </font>
    <font>
      <b/>
      <sz val="11"/>
      <name val="Arial"/>
      <family val="2"/>
    </font>
    <font>
      <b/>
      <vertAlign val="subscript"/>
      <sz val="11"/>
      <name val="Arial"/>
      <family val="2"/>
    </font>
    <font>
      <sz val="12"/>
      <color indexed="8"/>
      <name val="Arial"/>
      <family val="2"/>
    </font>
    <font>
      <b/>
      <sz val="11"/>
      <color rgb="FFFF0000"/>
      <name val="Arial"/>
      <family val="2"/>
    </font>
    <font>
      <b/>
      <sz val="14"/>
      <color theme="1"/>
      <name val="Arial"/>
      <family val="2"/>
    </font>
    <font>
      <b/>
      <sz val="12"/>
      <color indexed="8"/>
      <name val="Arial"/>
      <family val="2"/>
    </font>
    <font>
      <vertAlign val="superscript"/>
      <sz val="11"/>
      <name val="Arial"/>
      <family val="2"/>
    </font>
    <font>
      <vertAlign val="subscript"/>
      <sz val="11"/>
      <name val="Arial"/>
      <family val="2"/>
    </font>
    <font>
      <sz val="11"/>
      <color indexed="8"/>
      <name val="Calibri"/>
      <family val="2"/>
    </font>
    <font>
      <sz val="11"/>
      <color theme="0" tint="-4.9989318521683403E-2"/>
      <name val="Arial"/>
      <family val="2"/>
    </font>
    <font>
      <sz val="11"/>
      <color theme="0"/>
      <name val="Arial"/>
      <family val="2"/>
    </font>
    <font>
      <b/>
      <vertAlign val="subscript"/>
      <sz val="11"/>
      <color theme="0"/>
      <name val="Arial"/>
      <family val="2"/>
    </font>
    <font>
      <b/>
      <sz val="11"/>
      <color theme="0"/>
      <name val="Arial"/>
      <family val="2"/>
    </font>
    <font>
      <sz val="11"/>
      <color rgb="FFFF0000"/>
      <name val="Arial"/>
      <family val="2"/>
    </font>
    <font>
      <b/>
      <sz val="12"/>
      <color theme="1"/>
      <name val="Arial"/>
      <family val="2"/>
    </font>
    <font>
      <b/>
      <sz val="11"/>
      <color theme="1"/>
      <name val="Arial"/>
      <family val="2"/>
    </font>
    <font>
      <sz val="11"/>
      <color theme="1"/>
      <name val="Arial"/>
      <family val="2"/>
    </font>
    <font>
      <vertAlign val="superscript"/>
      <sz val="11"/>
      <color theme="1"/>
      <name val="Arial"/>
      <family val="2"/>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s>
  <borders count="28">
    <border>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43" fontId="15" fillId="0" borderId="0" applyFont="0" applyFill="0" applyBorder="0" applyAlignment="0" applyProtection="0"/>
  </cellStyleXfs>
  <cellXfs count="108">
    <xf numFmtId="0" fontId="0" fillId="0" borderId="0" xfId="0"/>
    <xf numFmtId="0" fontId="2" fillId="0" borderId="0" xfId="0" applyFont="1"/>
    <xf numFmtId="0" fontId="2" fillId="0" borderId="0" xfId="0" applyFont="1" applyProtection="1"/>
    <xf numFmtId="0" fontId="1" fillId="0" borderId="0" xfId="0" applyFont="1" applyProtection="1"/>
    <xf numFmtId="164" fontId="2" fillId="0" borderId="0" xfId="0" applyNumberFormat="1" applyFont="1" applyProtection="1"/>
    <xf numFmtId="0" fontId="2" fillId="0" borderId="0" xfId="0" applyFont="1" applyAlignment="1" applyProtection="1">
      <alignment horizontal="left"/>
    </xf>
    <xf numFmtId="14" fontId="2" fillId="0" borderId="0" xfId="0" applyNumberFormat="1" applyFont="1" applyAlignment="1" applyProtection="1">
      <alignment horizontal="left"/>
    </xf>
    <xf numFmtId="0" fontId="2" fillId="0" borderId="0" xfId="0" applyFont="1" applyAlignment="1" applyProtection="1">
      <alignment horizontal="right"/>
    </xf>
    <xf numFmtId="0" fontId="10" fillId="0" borderId="0" xfId="0" applyFont="1" applyProtection="1"/>
    <xf numFmtId="0" fontId="6" fillId="0" borderId="0" xfId="0" applyFont="1"/>
    <xf numFmtId="0" fontId="11" fillId="0" borderId="0" xfId="0" applyFont="1" applyAlignment="1" applyProtection="1">
      <alignment vertical="top"/>
    </xf>
    <xf numFmtId="0" fontId="4" fillId="0" borderId="0" xfId="0" applyFont="1" applyBorder="1"/>
    <xf numFmtId="0" fontId="7" fillId="2" borderId="13" xfId="0" applyFont="1" applyFill="1" applyBorder="1" applyAlignment="1">
      <alignment horizontal="center" vertical="top" wrapText="1"/>
    </xf>
    <xf numFmtId="1" fontId="9" fillId="3" borderId="13" xfId="0" applyNumberFormat="1" applyFont="1" applyFill="1" applyBorder="1" applyAlignment="1" applyProtection="1">
      <alignment horizontal="center" vertical="center"/>
      <protection locked="0"/>
    </xf>
    <xf numFmtId="1" fontId="9" fillId="3" borderId="15" xfId="0" applyNumberFormat="1" applyFont="1" applyFill="1" applyBorder="1" applyAlignment="1" applyProtection="1">
      <alignment horizontal="center" vertical="center"/>
      <protection locked="0"/>
    </xf>
    <xf numFmtId="0" fontId="7" fillId="2" borderId="22" xfId="0" applyFont="1" applyFill="1" applyBorder="1" applyAlignment="1">
      <alignment horizontal="center" vertical="top" wrapText="1"/>
    </xf>
    <xf numFmtId="166" fontId="12" fillId="4" borderId="23" xfId="0" applyNumberFormat="1" applyFont="1" applyFill="1" applyBorder="1" applyAlignment="1" applyProtection="1">
      <alignment horizontal="center" vertical="center"/>
    </xf>
    <xf numFmtId="0" fontId="2" fillId="0" borderId="0" xfId="0" applyFont="1" applyProtection="1"/>
    <xf numFmtId="0" fontId="2" fillId="5" borderId="10" xfId="0" applyFont="1" applyFill="1" applyBorder="1" applyProtection="1"/>
    <xf numFmtId="0" fontId="2" fillId="5" borderId="11" xfId="0" applyFont="1" applyFill="1" applyBorder="1" applyProtection="1"/>
    <xf numFmtId="0" fontId="2" fillId="2" borderId="1" xfId="0" applyFont="1" applyFill="1" applyBorder="1" applyProtection="1"/>
    <xf numFmtId="0" fontId="1" fillId="7" borderId="0" xfId="0" applyFont="1" applyFill="1" applyProtection="1"/>
    <xf numFmtId="0" fontId="2" fillId="7" borderId="0" xfId="0" applyFont="1" applyFill="1" applyProtection="1"/>
    <xf numFmtId="0" fontId="10" fillId="7" borderId="0" xfId="0" applyFont="1" applyFill="1" applyProtection="1"/>
    <xf numFmtId="0" fontId="2" fillId="7" borderId="0" xfId="0" applyFont="1" applyFill="1" applyAlignment="1" applyProtection="1">
      <alignment horizontal="right"/>
    </xf>
    <xf numFmtId="0" fontId="2" fillId="7" borderId="0" xfId="0" applyFont="1" applyFill="1" applyAlignment="1" applyProtection="1">
      <alignment horizontal="left"/>
    </xf>
    <xf numFmtId="14" fontId="2" fillId="7" borderId="0" xfId="0" applyNumberFormat="1" applyFont="1" applyFill="1" applyAlignment="1" applyProtection="1">
      <alignment horizontal="left"/>
    </xf>
    <xf numFmtId="0" fontId="7" fillId="7" borderId="0" xfId="0" applyFont="1" applyFill="1" applyAlignment="1" applyProtection="1">
      <alignment horizontal="left" vertical="center" wrapText="1"/>
    </xf>
    <xf numFmtId="0" fontId="11" fillId="7" borderId="0" xfId="0" applyFont="1" applyFill="1" applyAlignment="1" applyProtection="1">
      <alignment vertical="top"/>
    </xf>
    <xf numFmtId="166" fontId="12" fillId="7" borderId="23" xfId="0" applyNumberFormat="1" applyFont="1" applyFill="1" applyBorder="1" applyAlignment="1" applyProtection="1">
      <alignment horizontal="center" vertical="center"/>
    </xf>
    <xf numFmtId="0" fontId="4" fillId="7" borderId="0" xfId="0" applyFont="1" applyFill="1" applyBorder="1"/>
    <xf numFmtId="0" fontId="6" fillId="7" borderId="0" xfId="0" applyFont="1" applyFill="1"/>
    <xf numFmtId="0" fontId="2" fillId="7" borderId="0" xfId="0" applyFont="1" applyFill="1"/>
    <xf numFmtId="0" fontId="2" fillId="7" borderId="0" xfId="0" applyFont="1" applyFill="1" applyBorder="1" applyAlignment="1" applyProtection="1">
      <alignment horizontal="center" vertical="center" wrapText="1"/>
    </xf>
    <xf numFmtId="0" fontId="6" fillId="7" borderId="0" xfId="0" applyFont="1" applyFill="1" applyAlignment="1">
      <alignment horizontal="center" vertical="top" wrapText="1"/>
    </xf>
    <xf numFmtId="0" fontId="0" fillId="7" borderId="0" xfId="0" applyFill="1"/>
    <xf numFmtId="0" fontId="2" fillId="7" borderId="0" xfId="0" applyFont="1" applyFill="1" applyAlignment="1" applyProtection="1">
      <alignment vertical="center" wrapText="1"/>
    </xf>
    <xf numFmtId="0" fontId="2" fillId="7" borderId="0" xfId="0" applyNumberFormat="1" applyFont="1" applyFill="1" applyBorder="1" applyAlignment="1" applyProtection="1">
      <alignment horizontal="center"/>
      <protection locked="0"/>
    </xf>
    <xf numFmtId="0" fontId="2" fillId="7" borderId="0" xfId="0" applyFont="1" applyFill="1" applyAlignment="1">
      <alignment horizontal="center"/>
    </xf>
    <xf numFmtId="0" fontId="7" fillId="6" borderId="22" xfId="0" applyFont="1" applyFill="1" applyBorder="1" applyAlignment="1">
      <alignment horizontal="center" vertical="top" wrapText="1"/>
    </xf>
    <xf numFmtId="0" fontId="7" fillId="6" borderId="3" xfId="0" applyFont="1" applyFill="1" applyBorder="1" applyAlignment="1">
      <alignment horizontal="center" vertical="center" wrapText="1"/>
    </xf>
    <xf numFmtId="0" fontId="5" fillId="6" borderId="5"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7" xfId="0" applyFont="1" applyFill="1" applyBorder="1" applyAlignment="1">
      <alignment horizontal="center" vertical="center" wrapText="1"/>
    </xf>
    <xf numFmtId="164" fontId="2" fillId="6" borderId="24" xfId="0" applyNumberFormat="1" applyFont="1" applyFill="1" applyBorder="1" applyAlignment="1" applyProtection="1">
      <alignment horizontal="center"/>
    </xf>
    <xf numFmtId="0" fontId="7" fillId="6" borderId="3"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7" xfId="0" applyFont="1" applyFill="1" applyBorder="1" applyAlignment="1">
      <alignment horizontal="left" vertical="center" wrapText="1"/>
    </xf>
    <xf numFmtId="0" fontId="2" fillId="6" borderId="3" xfId="0" applyFont="1" applyFill="1" applyBorder="1" applyProtection="1"/>
    <xf numFmtId="0" fontId="2" fillId="6" borderId="5" xfId="0" applyFont="1" applyFill="1" applyBorder="1" applyProtection="1"/>
    <xf numFmtId="0" fontId="2" fillId="6" borderId="7" xfId="0" applyFont="1" applyFill="1" applyBorder="1" applyProtection="1"/>
    <xf numFmtId="0" fontId="16" fillId="0" borderId="0" xfId="0" applyFont="1" applyProtection="1"/>
    <xf numFmtId="167" fontId="9" fillId="5" borderId="13" xfId="0" applyNumberFormat="1" applyFont="1" applyFill="1" applyBorder="1" applyAlignment="1" applyProtection="1">
      <alignment horizontal="center" vertical="center"/>
    </xf>
    <xf numFmtId="0" fontId="16" fillId="7" borderId="0" xfId="0" applyFont="1" applyFill="1" applyBorder="1" applyProtection="1"/>
    <xf numFmtId="0" fontId="2" fillId="8" borderId="4" xfId="0" applyFont="1" applyFill="1" applyBorder="1" applyAlignment="1" applyProtection="1">
      <alignment horizontal="left" vertical="top"/>
      <protection locked="0"/>
    </xf>
    <xf numFmtId="0" fontId="2" fillId="8" borderId="6" xfId="0" applyFont="1" applyFill="1" applyBorder="1" applyAlignment="1" applyProtection="1">
      <alignment horizontal="left" vertical="top"/>
      <protection locked="0"/>
    </xf>
    <xf numFmtId="0" fontId="2" fillId="8" borderId="12" xfId="0" applyFont="1" applyFill="1" applyBorder="1" applyAlignment="1" applyProtection="1">
      <alignment horizontal="left" vertical="top"/>
      <protection locked="0"/>
    </xf>
    <xf numFmtId="0" fontId="2" fillId="8" borderId="4"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center"/>
      <protection locked="0"/>
    </xf>
    <xf numFmtId="167" fontId="2" fillId="6" borderId="6" xfId="0" applyNumberFormat="1" applyFont="1" applyFill="1" applyBorder="1" applyAlignment="1" applyProtection="1">
      <alignment horizontal="center" vertical="center"/>
    </xf>
    <xf numFmtId="165" fontId="2" fillId="8" borderId="13" xfId="0" applyNumberFormat="1" applyFont="1" applyFill="1" applyBorder="1" applyAlignment="1" applyProtection="1">
      <alignment horizontal="center" vertical="center"/>
      <protection locked="0"/>
    </xf>
    <xf numFmtId="165" fontId="2" fillId="8" borderId="14" xfId="0" applyNumberFormat="1" applyFont="1" applyFill="1" applyBorder="1" applyAlignment="1" applyProtection="1">
      <alignment horizontal="center" vertical="center"/>
      <protection locked="0"/>
    </xf>
    <xf numFmtId="168" fontId="2" fillId="6" borderId="13" xfId="0" applyNumberFormat="1" applyFont="1" applyFill="1" applyBorder="1" applyAlignment="1" applyProtection="1">
      <alignment horizontal="center" vertical="center"/>
    </xf>
    <xf numFmtId="168" fontId="2" fillId="6" borderId="14" xfId="0" applyNumberFormat="1" applyFont="1" applyFill="1" applyBorder="1" applyAlignment="1" applyProtection="1">
      <alignment horizontal="center" vertical="center"/>
    </xf>
    <xf numFmtId="167" fontId="2" fillId="6" borderId="12" xfId="0" applyNumberFormat="1" applyFont="1" applyFill="1" applyBorder="1" applyAlignment="1" applyProtection="1">
      <alignment horizontal="center" vertical="center"/>
    </xf>
    <xf numFmtId="0" fontId="17" fillId="7" borderId="0" xfId="0" applyFont="1" applyFill="1" applyProtection="1"/>
    <xf numFmtId="0" fontId="2" fillId="7" borderId="0" xfId="0" applyFont="1" applyFill="1" applyAlignment="1" applyProtection="1">
      <alignment wrapText="1"/>
    </xf>
    <xf numFmtId="0" fontId="7" fillId="7" borderId="0" xfId="0" applyFont="1" applyFill="1" applyAlignment="1" applyProtection="1">
      <alignment horizontal="left" vertical="center" wrapText="1"/>
    </xf>
    <xf numFmtId="0" fontId="2" fillId="3" borderId="4" xfId="0" applyFont="1" applyFill="1" applyBorder="1" applyAlignment="1" applyProtection="1">
      <alignment horizontal="center" vertical="center" wrapText="1"/>
      <protection locked="0"/>
    </xf>
    <xf numFmtId="0" fontId="3" fillId="7" borderId="0" xfId="0" applyFont="1" applyFill="1" applyProtection="1"/>
    <xf numFmtId="169" fontId="3" fillId="7" borderId="16" xfId="0" applyNumberFormat="1" applyFont="1" applyFill="1" applyBorder="1" applyAlignment="1" applyProtection="1">
      <alignment horizontal="center" vertical="center"/>
    </xf>
    <xf numFmtId="0" fontId="5" fillId="6" borderId="7" xfId="0" applyFont="1" applyFill="1" applyBorder="1" applyAlignment="1">
      <alignment horizontal="left" vertical="center" wrapText="1"/>
    </xf>
    <xf numFmtId="0" fontId="5" fillId="6" borderId="6" xfId="0" applyFont="1" applyFill="1" applyBorder="1" applyAlignment="1">
      <alignment horizontal="left" vertical="center" wrapText="1"/>
    </xf>
    <xf numFmtId="9" fontId="5" fillId="6" borderId="6" xfId="0" applyNumberFormat="1" applyFont="1" applyFill="1" applyBorder="1" applyAlignment="1">
      <alignment horizontal="left" vertical="center" wrapText="1"/>
    </xf>
    <xf numFmtId="9" fontId="5" fillId="6" borderId="12" xfId="0" applyNumberFormat="1" applyFont="1" applyFill="1" applyBorder="1" applyAlignment="1">
      <alignment horizontal="left" vertical="center" wrapText="1"/>
    </xf>
    <xf numFmtId="0" fontId="5" fillId="6" borderId="4" xfId="0" applyFont="1" applyFill="1" applyBorder="1" applyAlignment="1">
      <alignment horizontal="centerContinuous" vertical="center" wrapText="1"/>
    </xf>
    <xf numFmtId="4" fontId="2" fillId="6" borderId="12" xfId="0" applyNumberFormat="1" applyFont="1" applyFill="1" applyBorder="1" applyAlignment="1" applyProtection="1">
      <alignment horizontal="center" vertical="center"/>
      <protection locked="0"/>
    </xf>
    <xf numFmtId="0" fontId="5" fillId="6" borderId="27" xfId="0" applyFont="1" applyFill="1" applyBorder="1" applyAlignment="1">
      <alignment horizontal="left" vertical="center" wrapText="1"/>
    </xf>
    <xf numFmtId="165" fontId="9" fillId="8" borderId="13" xfId="0" applyNumberFormat="1" applyFont="1" applyFill="1" applyBorder="1" applyAlignment="1" applyProtection="1">
      <alignment horizontal="center" vertical="center"/>
      <protection locked="0"/>
    </xf>
    <xf numFmtId="165" fontId="9" fillId="8" borderId="14" xfId="0" applyNumberFormat="1" applyFont="1" applyFill="1" applyBorder="1" applyAlignment="1" applyProtection="1">
      <alignment horizontal="center" vertical="center"/>
      <protection locked="0"/>
    </xf>
    <xf numFmtId="0" fontId="6" fillId="7" borderId="0" xfId="0" applyFont="1" applyFill="1" applyAlignment="1">
      <alignment horizontal="left" vertical="top"/>
    </xf>
    <xf numFmtId="0" fontId="20" fillId="7" borderId="0" xfId="0" applyFont="1" applyFill="1" applyAlignment="1" applyProtection="1">
      <alignment vertical="top"/>
    </xf>
    <xf numFmtId="0" fontId="21" fillId="0" borderId="0" xfId="0" applyFont="1"/>
    <xf numFmtId="0" fontId="22" fillId="6" borderId="3"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3" fillId="0" borderId="5" xfId="0" applyFont="1" applyBorder="1" applyAlignment="1">
      <alignment vertical="center" wrapText="1"/>
    </xf>
    <xf numFmtId="2" fontId="23" fillId="0" borderId="6" xfId="0" applyNumberFormat="1"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vertical="center" wrapText="1"/>
    </xf>
    <xf numFmtId="2" fontId="23" fillId="0" borderId="12" xfId="0" applyNumberFormat="1" applyFont="1" applyBorder="1" applyAlignment="1">
      <alignment horizontal="center" vertical="center" wrapText="1"/>
    </xf>
    <xf numFmtId="0" fontId="2" fillId="5" borderId="25" xfId="0" applyFont="1" applyFill="1" applyBorder="1" applyAlignment="1" applyProtection="1">
      <alignment horizontal="left" vertical="center"/>
    </xf>
    <xf numFmtId="0" fontId="2" fillId="5" borderId="26" xfId="0" applyFont="1" applyFill="1" applyBorder="1" applyAlignment="1" applyProtection="1">
      <alignment horizontal="left" vertical="center"/>
    </xf>
    <xf numFmtId="0" fontId="7" fillId="0" borderId="0" xfId="0" applyFont="1" applyAlignment="1" applyProtection="1">
      <alignment horizontal="left" vertical="center" wrapText="1"/>
    </xf>
    <xf numFmtId="0" fontId="2" fillId="3" borderId="17" xfId="0" applyFont="1" applyFill="1" applyBorder="1" applyAlignment="1" applyProtection="1">
      <alignment horizontal="left" wrapText="1"/>
      <protection locked="0"/>
    </xf>
    <xf numFmtId="0" fontId="2" fillId="3" borderId="9" xfId="0" applyFont="1" applyFill="1" applyBorder="1" applyAlignment="1" applyProtection="1">
      <alignment horizontal="left" wrapText="1"/>
      <protection locked="0"/>
    </xf>
    <xf numFmtId="0" fontId="2" fillId="3" borderId="18" xfId="0" applyFont="1" applyFill="1" applyBorder="1" applyAlignment="1" applyProtection="1">
      <alignment horizontal="left" wrapText="1"/>
      <protection locked="0"/>
    </xf>
    <xf numFmtId="0" fontId="2" fillId="3" borderId="19" xfId="0" applyFont="1" applyFill="1" applyBorder="1" applyAlignment="1" applyProtection="1">
      <alignment horizontal="left" wrapText="1"/>
      <protection locked="0"/>
    </xf>
    <xf numFmtId="0" fontId="2" fillId="3" borderId="15" xfId="0" applyFont="1" applyFill="1" applyBorder="1" applyAlignment="1" applyProtection="1">
      <alignment horizontal="left" wrapText="1"/>
      <protection locked="0"/>
    </xf>
    <xf numFmtId="0" fontId="2" fillId="3" borderId="8" xfId="0" applyFont="1" applyFill="1" applyBorder="1" applyAlignment="1" applyProtection="1">
      <alignment horizontal="left" wrapText="1"/>
      <protection locked="0"/>
    </xf>
    <xf numFmtId="0" fontId="2" fillId="3" borderId="20" xfId="0" applyFont="1" applyFill="1" applyBorder="1" applyAlignment="1" applyProtection="1">
      <alignment horizontal="left" wrapText="1"/>
      <protection locked="0"/>
    </xf>
    <xf numFmtId="0" fontId="2" fillId="3" borderId="21" xfId="0" applyFont="1" applyFill="1" applyBorder="1" applyAlignment="1" applyProtection="1">
      <alignment horizontal="left" wrapText="1"/>
      <protection locked="0"/>
    </xf>
    <xf numFmtId="0" fontId="7" fillId="7" borderId="0" xfId="0" applyFont="1" applyFill="1" applyAlignment="1" applyProtection="1">
      <alignment horizontal="left"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6" xfId="0" applyFont="1" applyFill="1" applyBorder="1" applyAlignment="1">
      <alignment horizontal="center" vertical="center" wrapText="1"/>
    </xf>
  </cellXfs>
  <cellStyles count="2">
    <cellStyle name="Comma 2" xfId="1"/>
    <cellStyle name="Normal" xfId="0" builtinId="0"/>
  </cellStyles>
  <dxfs count="1">
    <dxf>
      <fill>
        <patternFill>
          <bgColor theme="1" tint="0.14996795556505021"/>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3</xdr:col>
      <xdr:colOff>0</xdr:colOff>
      <xdr:row>31</xdr:row>
      <xdr:rowOff>11906</xdr:rowOff>
    </xdr:from>
    <xdr:to>
      <xdr:col>3</xdr:col>
      <xdr:colOff>309561</xdr:colOff>
      <xdr:row>32</xdr:row>
      <xdr:rowOff>166206</xdr:rowOff>
    </xdr:to>
    <xdr:sp macro="" textlink="">
      <xdr:nvSpPr>
        <xdr:cNvPr id="3" name="Bent Arrow 2"/>
        <xdr:cNvSpPr/>
      </xdr:nvSpPr>
      <xdr:spPr>
        <a:xfrm rot="10800000" flipH="1">
          <a:off x="4505325" y="10479881"/>
          <a:ext cx="309561" cy="34480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31</xdr:row>
      <xdr:rowOff>11906</xdr:rowOff>
    </xdr:from>
    <xdr:to>
      <xdr:col>3</xdr:col>
      <xdr:colOff>309561</xdr:colOff>
      <xdr:row>32</xdr:row>
      <xdr:rowOff>166206</xdr:rowOff>
    </xdr:to>
    <xdr:sp macro="" textlink="">
      <xdr:nvSpPr>
        <xdr:cNvPr id="4" name="Bent Arrow 3"/>
        <xdr:cNvSpPr/>
      </xdr:nvSpPr>
      <xdr:spPr>
        <a:xfrm rot="10800000" flipH="1">
          <a:off x="4505325" y="21338381"/>
          <a:ext cx="309561" cy="34480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31</xdr:row>
      <xdr:rowOff>21431</xdr:rowOff>
    </xdr:from>
    <xdr:to>
      <xdr:col>3</xdr:col>
      <xdr:colOff>317300</xdr:colOff>
      <xdr:row>32</xdr:row>
      <xdr:rowOff>166279</xdr:rowOff>
    </xdr:to>
    <xdr:sp macro="" textlink="">
      <xdr:nvSpPr>
        <xdr:cNvPr id="6" name="Bent Arrow 5"/>
        <xdr:cNvSpPr/>
      </xdr:nvSpPr>
      <xdr:spPr>
        <a:xfrm rot="10800000" flipH="1">
          <a:off x="13782675" y="6946106"/>
          <a:ext cx="317300" cy="354398"/>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981075</xdr:colOff>
          <xdr:row>13</xdr:row>
          <xdr:rowOff>171450</xdr:rowOff>
        </xdr:from>
        <xdr:to>
          <xdr:col>2</xdr:col>
          <xdr:colOff>847725</xdr:colOff>
          <xdr:row>16</xdr:row>
          <xdr:rowOff>161925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20</xdr:row>
      <xdr:rowOff>11906</xdr:rowOff>
    </xdr:from>
    <xdr:to>
      <xdr:col>3</xdr:col>
      <xdr:colOff>309561</xdr:colOff>
      <xdr:row>21</xdr:row>
      <xdr:rowOff>166206</xdr:rowOff>
    </xdr:to>
    <xdr:sp macro="" textlink="">
      <xdr:nvSpPr>
        <xdr:cNvPr id="9" name="Bent Arrow 8"/>
        <xdr:cNvSpPr/>
      </xdr:nvSpPr>
      <xdr:spPr>
        <a:xfrm rot="10800000" flipH="1">
          <a:off x="8953500" y="3240881"/>
          <a:ext cx="309561" cy="35432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20</xdr:row>
      <xdr:rowOff>11906</xdr:rowOff>
    </xdr:from>
    <xdr:to>
      <xdr:col>3</xdr:col>
      <xdr:colOff>309561</xdr:colOff>
      <xdr:row>21</xdr:row>
      <xdr:rowOff>166206</xdr:rowOff>
    </xdr:to>
    <xdr:sp macro="" textlink="">
      <xdr:nvSpPr>
        <xdr:cNvPr id="10" name="Bent Arrow 9"/>
        <xdr:cNvSpPr/>
      </xdr:nvSpPr>
      <xdr:spPr>
        <a:xfrm rot="10800000" flipH="1">
          <a:off x="8953500" y="3240881"/>
          <a:ext cx="309561" cy="35432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20</xdr:row>
      <xdr:rowOff>21431</xdr:rowOff>
    </xdr:from>
    <xdr:to>
      <xdr:col>3</xdr:col>
      <xdr:colOff>317300</xdr:colOff>
      <xdr:row>21</xdr:row>
      <xdr:rowOff>166279</xdr:rowOff>
    </xdr:to>
    <xdr:sp macro="" textlink="">
      <xdr:nvSpPr>
        <xdr:cNvPr id="11" name="Bent Arrow 10"/>
        <xdr:cNvSpPr/>
      </xdr:nvSpPr>
      <xdr:spPr>
        <a:xfrm rot="10800000" flipH="1">
          <a:off x="8953500" y="3250406"/>
          <a:ext cx="317300" cy="344873"/>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26</xdr:row>
      <xdr:rowOff>11906</xdr:rowOff>
    </xdr:from>
    <xdr:to>
      <xdr:col>3</xdr:col>
      <xdr:colOff>309561</xdr:colOff>
      <xdr:row>27</xdr:row>
      <xdr:rowOff>166206</xdr:rowOff>
    </xdr:to>
    <xdr:sp macro="" textlink="">
      <xdr:nvSpPr>
        <xdr:cNvPr id="15" name="Bent Arrow 14"/>
        <xdr:cNvSpPr/>
      </xdr:nvSpPr>
      <xdr:spPr>
        <a:xfrm rot="10800000" flipH="1">
          <a:off x="8953500" y="4841081"/>
          <a:ext cx="309561" cy="30670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26</xdr:row>
      <xdr:rowOff>11906</xdr:rowOff>
    </xdr:from>
    <xdr:to>
      <xdr:col>3</xdr:col>
      <xdr:colOff>309561</xdr:colOff>
      <xdr:row>27</xdr:row>
      <xdr:rowOff>166206</xdr:rowOff>
    </xdr:to>
    <xdr:sp macro="" textlink="">
      <xdr:nvSpPr>
        <xdr:cNvPr id="16" name="Bent Arrow 15"/>
        <xdr:cNvSpPr/>
      </xdr:nvSpPr>
      <xdr:spPr>
        <a:xfrm rot="10800000" flipH="1">
          <a:off x="8953500" y="4841081"/>
          <a:ext cx="309561" cy="30670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26</xdr:row>
      <xdr:rowOff>21431</xdr:rowOff>
    </xdr:from>
    <xdr:to>
      <xdr:col>3</xdr:col>
      <xdr:colOff>317300</xdr:colOff>
      <xdr:row>27</xdr:row>
      <xdr:rowOff>166279</xdr:rowOff>
    </xdr:to>
    <xdr:sp macro="" textlink="">
      <xdr:nvSpPr>
        <xdr:cNvPr id="17" name="Bent Arrow 16"/>
        <xdr:cNvSpPr/>
      </xdr:nvSpPr>
      <xdr:spPr>
        <a:xfrm rot="10800000" flipH="1">
          <a:off x="8953500" y="4850606"/>
          <a:ext cx="317300" cy="297248"/>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34</xdr:row>
      <xdr:rowOff>11906</xdr:rowOff>
    </xdr:from>
    <xdr:to>
      <xdr:col>3</xdr:col>
      <xdr:colOff>309561</xdr:colOff>
      <xdr:row>35</xdr:row>
      <xdr:rowOff>166206</xdr:rowOff>
    </xdr:to>
    <xdr:sp macro="" textlink="">
      <xdr:nvSpPr>
        <xdr:cNvPr id="18" name="Bent Arrow 17"/>
        <xdr:cNvSpPr/>
      </xdr:nvSpPr>
      <xdr:spPr>
        <a:xfrm rot="10800000" flipH="1">
          <a:off x="8953500" y="6450806"/>
          <a:ext cx="309561" cy="29717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34</xdr:row>
      <xdr:rowOff>11906</xdr:rowOff>
    </xdr:from>
    <xdr:to>
      <xdr:col>3</xdr:col>
      <xdr:colOff>309561</xdr:colOff>
      <xdr:row>35</xdr:row>
      <xdr:rowOff>166206</xdr:rowOff>
    </xdr:to>
    <xdr:sp macro="" textlink="">
      <xdr:nvSpPr>
        <xdr:cNvPr id="19" name="Bent Arrow 18"/>
        <xdr:cNvSpPr/>
      </xdr:nvSpPr>
      <xdr:spPr>
        <a:xfrm rot="10800000" flipH="1">
          <a:off x="8953500" y="6450806"/>
          <a:ext cx="309561" cy="29717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34</xdr:row>
      <xdr:rowOff>21431</xdr:rowOff>
    </xdr:from>
    <xdr:to>
      <xdr:col>3</xdr:col>
      <xdr:colOff>317300</xdr:colOff>
      <xdr:row>35</xdr:row>
      <xdr:rowOff>166279</xdr:rowOff>
    </xdr:to>
    <xdr:sp macro="" textlink="">
      <xdr:nvSpPr>
        <xdr:cNvPr id="20" name="Bent Arrow 19"/>
        <xdr:cNvSpPr/>
      </xdr:nvSpPr>
      <xdr:spPr>
        <a:xfrm rot="10800000" flipH="1">
          <a:off x="8953500" y="6460331"/>
          <a:ext cx="317300" cy="287723"/>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14</xdr:row>
      <xdr:rowOff>11906</xdr:rowOff>
    </xdr:from>
    <xdr:to>
      <xdr:col>3</xdr:col>
      <xdr:colOff>309561</xdr:colOff>
      <xdr:row>15</xdr:row>
      <xdr:rowOff>166206</xdr:rowOff>
    </xdr:to>
    <xdr:sp macro="" textlink="">
      <xdr:nvSpPr>
        <xdr:cNvPr id="14" name="Bent Arrow 13"/>
        <xdr:cNvSpPr/>
      </xdr:nvSpPr>
      <xdr:spPr>
        <a:xfrm rot="10800000" flipH="1">
          <a:off x="6893719" y="4643437"/>
          <a:ext cx="309561" cy="35670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14</xdr:row>
      <xdr:rowOff>11906</xdr:rowOff>
    </xdr:from>
    <xdr:to>
      <xdr:col>3</xdr:col>
      <xdr:colOff>309561</xdr:colOff>
      <xdr:row>15</xdr:row>
      <xdr:rowOff>166206</xdr:rowOff>
    </xdr:to>
    <xdr:sp macro="" textlink="">
      <xdr:nvSpPr>
        <xdr:cNvPr id="21" name="Bent Arrow 20"/>
        <xdr:cNvSpPr/>
      </xdr:nvSpPr>
      <xdr:spPr>
        <a:xfrm rot="10800000" flipH="1">
          <a:off x="6893719" y="4643437"/>
          <a:ext cx="309561" cy="356707"/>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14</xdr:row>
      <xdr:rowOff>21431</xdr:rowOff>
    </xdr:from>
    <xdr:to>
      <xdr:col>3</xdr:col>
      <xdr:colOff>317300</xdr:colOff>
      <xdr:row>15</xdr:row>
      <xdr:rowOff>166279</xdr:rowOff>
    </xdr:to>
    <xdr:sp macro="" textlink="">
      <xdr:nvSpPr>
        <xdr:cNvPr id="22" name="Bent Arrow 21"/>
        <xdr:cNvSpPr/>
      </xdr:nvSpPr>
      <xdr:spPr>
        <a:xfrm rot="10800000" flipH="1">
          <a:off x="6893719" y="4652962"/>
          <a:ext cx="317300" cy="347255"/>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1773463</xdr:colOff>
      <xdr:row>83</xdr:row>
      <xdr:rowOff>10886</xdr:rowOff>
    </xdr:from>
    <xdr:to>
      <xdr:col>2</xdr:col>
      <xdr:colOff>2083024</xdr:colOff>
      <xdr:row>84</xdr:row>
      <xdr:rowOff>155036</xdr:rowOff>
    </xdr:to>
    <xdr:sp macro="" textlink="">
      <xdr:nvSpPr>
        <xdr:cNvPr id="23" name="Bent Arrow 22"/>
        <xdr:cNvSpPr/>
      </xdr:nvSpPr>
      <xdr:spPr>
        <a:xfrm rot="10800000" flipH="1">
          <a:off x="6524057" y="24752074"/>
          <a:ext cx="309561" cy="33465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0</xdr:col>
      <xdr:colOff>1762125</xdr:colOff>
      <xdr:row>71</xdr:row>
      <xdr:rowOff>178594</xdr:rowOff>
    </xdr:from>
    <xdr:ext cx="7654529" cy="358944"/>
    <mc:AlternateContent xmlns:mc="http://schemas.openxmlformats.org/markup-compatibility/2006" xmlns:a14="http://schemas.microsoft.com/office/drawing/2010/main">
      <mc:Choice Requires="a14">
        <xdr:sp macro="" textlink="">
          <xdr:nvSpPr>
            <xdr:cNvPr id="24" name="TextBox 23"/>
            <xdr:cNvSpPr txBox="1"/>
          </xdr:nvSpPr>
          <xdr:spPr>
            <a:xfrm>
              <a:off x="1762125" y="19240500"/>
              <a:ext cx="7654529" cy="35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600" b="0" i="1">
                          <a:latin typeface="Cambria Math"/>
                        </a:rPr>
                      </m:ctrlPr>
                    </m:sSubPr>
                    <m:e>
                      <m:r>
                        <a:rPr lang="en-US" sz="1600" b="0" i="1">
                          <a:latin typeface="Cambria Math"/>
                        </a:rPr>
                        <m:t>𝐶𝐸</m:t>
                      </m:r>
                    </m:e>
                    <m:sub>
                      <m:r>
                        <a:rPr lang="en-US" sz="1600" b="0" i="1">
                          <a:latin typeface="Cambria Math"/>
                        </a:rPr>
                        <m:t>𝑎𝑣𝑔</m:t>
                      </m:r>
                    </m:sub>
                  </m:sSub>
                </m:oMath>
              </a14:m>
              <a:r>
                <a:rPr lang="en-US" sz="1600"/>
                <a:t> = (A2 x CE2 + A3 x CE3 + A4 x CE4 + A5 x CE5)</a:t>
              </a:r>
              <a:r>
                <a:rPr lang="en-US" sz="1600" baseline="0"/>
                <a:t> / (A2 + A3 + A4 + A5)</a:t>
              </a:r>
              <a:endParaRPr lang="en-US" sz="1600"/>
            </a:p>
          </xdr:txBody>
        </xdr:sp>
      </mc:Choice>
      <mc:Fallback xmlns="">
        <xdr:sp macro="" textlink="">
          <xdr:nvSpPr>
            <xdr:cNvPr id="24" name="TextBox 23"/>
            <xdr:cNvSpPr txBox="1"/>
          </xdr:nvSpPr>
          <xdr:spPr>
            <a:xfrm>
              <a:off x="1762125" y="19240500"/>
              <a:ext cx="7654529" cy="35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0" i="0">
                  <a:latin typeface="Cambria Math"/>
                </a:rPr>
                <a:t>〖𝐶𝐸〗_𝑎𝑣𝑔</a:t>
              </a:r>
              <a:r>
                <a:rPr lang="en-US" sz="1600"/>
                <a:t> = (A2 x CE2 + A3 x CE3 + A4 x CE4 + A5 x CE5)</a:t>
              </a:r>
              <a:r>
                <a:rPr lang="en-US" sz="1600" baseline="0"/>
                <a:t> / (A2 + A3 + A4 + A5)</a:t>
              </a:r>
              <a:endParaRPr lang="en-US" sz="1600"/>
            </a:p>
          </xdr:txBody>
        </xdr:sp>
      </mc:Fallback>
    </mc:AlternateContent>
    <xdr:clientData/>
  </xdr:oneCellAnchor>
  <xdr:twoCellAnchor>
    <xdr:from>
      <xdr:col>3</xdr:col>
      <xdr:colOff>0</xdr:colOff>
      <xdr:row>26</xdr:row>
      <xdr:rowOff>11906</xdr:rowOff>
    </xdr:from>
    <xdr:to>
      <xdr:col>3</xdr:col>
      <xdr:colOff>309561</xdr:colOff>
      <xdr:row>27</xdr:row>
      <xdr:rowOff>166206</xdr:rowOff>
    </xdr:to>
    <xdr:sp macro="" textlink="">
      <xdr:nvSpPr>
        <xdr:cNvPr id="25" name="Bent Arrow 24"/>
        <xdr:cNvSpPr/>
      </xdr:nvSpPr>
      <xdr:spPr>
        <a:xfrm rot="10800000" flipH="1">
          <a:off x="6893719" y="4607719"/>
          <a:ext cx="309561" cy="356706"/>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26</xdr:row>
      <xdr:rowOff>11906</xdr:rowOff>
    </xdr:from>
    <xdr:to>
      <xdr:col>3</xdr:col>
      <xdr:colOff>309561</xdr:colOff>
      <xdr:row>27</xdr:row>
      <xdr:rowOff>166206</xdr:rowOff>
    </xdr:to>
    <xdr:sp macro="" textlink="">
      <xdr:nvSpPr>
        <xdr:cNvPr id="26" name="Bent Arrow 25"/>
        <xdr:cNvSpPr/>
      </xdr:nvSpPr>
      <xdr:spPr>
        <a:xfrm rot="10800000" flipH="1">
          <a:off x="6893719" y="4607719"/>
          <a:ext cx="309561" cy="356706"/>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26</xdr:row>
      <xdr:rowOff>21431</xdr:rowOff>
    </xdr:from>
    <xdr:to>
      <xdr:col>3</xdr:col>
      <xdr:colOff>317300</xdr:colOff>
      <xdr:row>27</xdr:row>
      <xdr:rowOff>166279</xdr:rowOff>
    </xdr:to>
    <xdr:sp macro="" textlink="">
      <xdr:nvSpPr>
        <xdr:cNvPr id="27" name="Bent Arrow 26"/>
        <xdr:cNvSpPr/>
      </xdr:nvSpPr>
      <xdr:spPr>
        <a:xfrm rot="10800000" flipH="1">
          <a:off x="6893719" y="4617244"/>
          <a:ext cx="317300" cy="347254"/>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34</xdr:row>
      <xdr:rowOff>11906</xdr:rowOff>
    </xdr:from>
    <xdr:to>
      <xdr:col>3</xdr:col>
      <xdr:colOff>309561</xdr:colOff>
      <xdr:row>35</xdr:row>
      <xdr:rowOff>166206</xdr:rowOff>
    </xdr:to>
    <xdr:sp macro="" textlink="">
      <xdr:nvSpPr>
        <xdr:cNvPr id="28" name="Bent Arrow 27"/>
        <xdr:cNvSpPr/>
      </xdr:nvSpPr>
      <xdr:spPr>
        <a:xfrm rot="10800000" flipH="1">
          <a:off x="6893719" y="6072187"/>
          <a:ext cx="309561" cy="309082"/>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34</xdr:row>
      <xdr:rowOff>11906</xdr:rowOff>
    </xdr:from>
    <xdr:to>
      <xdr:col>3</xdr:col>
      <xdr:colOff>309561</xdr:colOff>
      <xdr:row>35</xdr:row>
      <xdr:rowOff>166206</xdr:rowOff>
    </xdr:to>
    <xdr:sp macro="" textlink="">
      <xdr:nvSpPr>
        <xdr:cNvPr id="29" name="Bent Arrow 28"/>
        <xdr:cNvSpPr/>
      </xdr:nvSpPr>
      <xdr:spPr>
        <a:xfrm rot="10800000" flipH="1">
          <a:off x="6893719" y="6072187"/>
          <a:ext cx="309561" cy="309082"/>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34</xdr:row>
      <xdr:rowOff>21431</xdr:rowOff>
    </xdr:from>
    <xdr:to>
      <xdr:col>3</xdr:col>
      <xdr:colOff>317300</xdr:colOff>
      <xdr:row>35</xdr:row>
      <xdr:rowOff>166279</xdr:rowOff>
    </xdr:to>
    <xdr:sp macro="" textlink="">
      <xdr:nvSpPr>
        <xdr:cNvPr id="30" name="Bent Arrow 29"/>
        <xdr:cNvSpPr/>
      </xdr:nvSpPr>
      <xdr:spPr>
        <a:xfrm rot="10800000" flipH="1">
          <a:off x="6893719" y="6081712"/>
          <a:ext cx="317300" cy="29963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34</xdr:row>
      <xdr:rowOff>11906</xdr:rowOff>
    </xdr:from>
    <xdr:to>
      <xdr:col>3</xdr:col>
      <xdr:colOff>309561</xdr:colOff>
      <xdr:row>35</xdr:row>
      <xdr:rowOff>166206</xdr:rowOff>
    </xdr:to>
    <xdr:sp macro="" textlink="">
      <xdr:nvSpPr>
        <xdr:cNvPr id="31" name="Bent Arrow 30"/>
        <xdr:cNvSpPr/>
      </xdr:nvSpPr>
      <xdr:spPr>
        <a:xfrm rot="10800000" flipH="1">
          <a:off x="6893719" y="6072187"/>
          <a:ext cx="309561" cy="309082"/>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34</xdr:row>
      <xdr:rowOff>11906</xdr:rowOff>
    </xdr:from>
    <xdr:to>
      <xdr:col>3</xdr:col>
      <xdr:colOff>309561</xdr:colOff>
      <xdr:row>35</xdr:row>
      <xdr:rowOff>166206</xdr:rowOff>
    </xdr:to>
    <xdr:sp macro="" textlink="">
      <xdr:nvSpPr>
        <xdr:cNvPr id="32" name="Bent Arrow 31"/>
        <xdr:cNvSpPr/>
      </xdr:nvSpPr>
      <xdr:spPr>
        <a:xfrm rot="10800000" flipH="1">
          <a:off x="6893719" y="6072187"/>
          <a:ext cx="309561" cy="309082"/>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0</xdr:colOff>
      <xdr:row>34</xdr:row>
      <xdr:rowOff>21431</xdr:rowOff>
    </xdr:from>
    <xdr:to>
      <xdr:col>3</xdr:col>
      <xdr:colOff>317300</xdr:colOff>
      <xdr:row>35</xdr:row>
      <xdr:rowOff>166279</xdr:rowOff>
    </xdr:to>
    <xdr:sp macro="" textlink="">
      <xdr:nvSpPr>
        <xdr:cNvPr id="33" name="Bent Arrow 32"/>
        <xdr:cNvSpPr/>
      </xdr:nvSpPr>
      <xdr:spPr>
        <a:xfrm rot="10800000" flipH="1">
          <a:off x="6893719" y="6081712"/>
          <a:ext cx="317300" cy="299630"/>
        </a:xfrm>
        <a:prstGeom prst="ben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857250</xdr:colOff>
          <xdr:row>17</xdr:row>
          <xdr:rowOff>85725</xdr:rowOff>
        </xdr:from>
        <xdr:to>
          <xdr:col>2</xdr:col>
          <xdr:colOff>876300</xdr:colOff>
          <xdr:row>20</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838200</xdr:colOff>
          <xdr:row>24</xdr:row>
          <xdr:rowOff>76200</xdr:rowOff>
        </xdr:from>
        <xdr:to>
          <xdr:col>2</xdr:col>
          <xdr:colOff>104775</xdr:colOff>
          <xdr:row>28</xdr:row>
          <xdr:rowOff>28575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32</xdr:row>
          <xdr:rowOff>76200</xdr:rowOff>
        </xdr:from>
        <xdr:to>
          <xdr:col>2</xdr:col>
          <xdr:colOff>1314450</xdr:colOff>
          <xdr:row>35</xdr:row>
          <xdr:rowOff>190500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12</xdr:row>
          <xdr:rowOff>152400</xdr:rowOff>
        </xdr:from>
        <xdr:to>
          <xdr:col>1</xdr:col>
          <xdr:colOff>2705100</xdr:colOff>
          <xdr:row>13</xdr:row>
          <xdr:rowOff>142875</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oleObject" Target="../embeddings/oleObject5.bin"/><Relationship Id="rId4" Type="http://schemas.openxmlformats.org/officeDocument/2006/relationships/oleObject" Target="../embeddings/oleObject2.bin"/><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35"/>
  <sheetViews>
    <sheetView tabSelected="1" zoomScale="80" zoomScaleNormal="80" workbookViewId="0">
      <selection activeCell="Z1" sqref="Z1"/>
    </sheetView>
  </sheetViews>
  <sheetFormatPr defaultRowHeight="14.25" x14ac:dyDescent="0.2"/>
  <cols>
    <col min="1" max="1" width="26.5703125" style="1" customWidth="1"/>
    <col min="2" max="2" width="30.42578125" style="1" customWidth="1"/>
    <col min="3" max="3" width="25.28515625" style="1" customWidth="1"/>
    <col min="4" max="4" width="26" style="1" customWidth="1"/>
    <col min="5" max="5" width="34.140625" style="2" customWidth="1"/>
    <col min="6" max="6" width="24" style="2" customWidth="1"/>
    <col min="7" max="8" width="9.140625" style="2"/>
    <col min="9" max="9" width="12.85546875" style="2" bestFit="1" customWidth="1"/>
    <col min="10" max="16384" width="9.140625" style="2"/>
  </cols>
  <sheetData>
    <row r="1" spans="1:20" ht="18" x14ac:dyDescent="0.25">
      <c r="A1" s="3" t="s">
        <v>46</v>
      </c>
      <c r="B1" s="2"/>
      <c r="C1" s="2"/>
      <c r="D1" s="2"/>
    </row>
    <row r="2" spans="1:20" ht="15" x14ac:dyDescent="0.25">
      <c r="A2" s="8" t="s">
        <v>10</v>
      </c>
      <c r="B2" s="2"/>
      <c r="C2" s="2"/>
      <c r="D2" s="2"/>
    </row>
    <row r="3" spans="1:20" x14ac:dyDescent="0.2">
      <c r="A3" s="7" t="s">
        <v>4</v>
      </c>
      <c r="B3" s="5" t="s">
        <v>69</v>
      </c>
      <c r="C3" s="2"/>
      <c r="D3" s="2"/>
    </row>
    <row r="4" spans="1:20" x14ac:dyDescent="0.2">
      <c r="A4" s="7" t="s">
        <v>5</v>
      </c>
      <c r="B4" s="6">
        <f ca="1">TODAY()</f>
        <v>41668</v>
      </c>
      <c r="C4" s="2"/>
      <c r="D4" s="2"/>
    </row>
    <row r="5" spans="1:20" ht="12.75" customHeight="1" x14ac:dyDescent="0.2">
      <c r="A5" s="94" t="s">
        <v>11</v>
      </c>
      <c r="B5" s="94"/>
      <c r="C5" s="94"/>
      <c r="D5" s="94"/>
      <c r="E5" s="94"/>
      <c r="F5" s="94"/>
    </row>
    <row r="6" spans="1:20" x14ac:dyDescent="0.2">
      <c r="A6" s="94"/>
      <c r="B6" s="94"/>
      <c r="C6" s="94"/>
      <c r="D6" s="94"/>
      <c r="E6" s="94"/>
      <c r="F6" s="94"/>
    </row>
    <row r="7" spans="1:20" ht="12" customHeight="1" x14ac:dyDescent="0.2">
      <c r="A7" s="94"/>
      <c r="B7" s="94"/>
      <c r="C7" s="94"/>
      <c r="D7" s="94"/>
      <c r="E7" s="94"/>
      <c r="F7" s="94"/>
    </row>
    <row r="8" spans="1:20" ht="12" customHeight="1" x14ac:dyDescent="0.2">
      <c r="A8" s="94"/>
      <c r="B8" s="94"/>
      <c r="C8" s="94"/>
      <c r="D8" s="94"/>
      <c r="E8" s="94"/>
      <c r="F8" s="94"/>
    </row>
    <row r="9" spans="1:20" ht="12" customHeight="1" x14ac:dyDescent="0.2">
      <c r="A9" s="94"/>
      <c r="B9" s="94"/>
      <c r="C9" s="94"/>
      <c r="D9" s="94"/>
      <c r="E9" s="94"/>
      <c r="F9" s="94"/>
    </row>
    <row r="10" spans="1:20" ht="12" customHeight="1" x14ac:dyDescent="0.2">
      <c r="A10" s="94"/>
      <c r="B10" s="94"/>
      <c r="C10" s="94"/>
      <c r="D10" s="94"/>
      <c r="E10" s="94"/>
      <c r="F10" s="94"/>
      <c r="S10" s="53" t="s">
        <v>40</v>
      </c>
      <c r="T10" s="53" t="s">
        <v>3</v>
      </c>
    </row>
    <row r="11" spans="1:20" x14ac:dyDescent="0.2">
      <c r="A11" s="94"/>
      <c r="B11" s="94"/>
      <c r="C11" s="94"/>
      <c r="D11" s="94"/>
      <c r="E11" s="94"/>
      <c r="F11" s="94"/>
      <c r="S11" s="53" t="s">
        <v>39</v>
      </c>
      <c r="T11" s="53" t="s">
        <v>41</v>
      </c>
    </row>
    <row r="12" spans="1:20" ht="15.75" customHeight="1" x14ac:dyDescent="0.2">
      <c r="A12" s="94"/>
      <c r="B12" s="94"/>
      <c r="C12" s="94"/>
      <c r="D12" s="94"/>
      <c r="E12" s="94"/>
      <c r="F12" s="94"/>
    </row>
    <row r="13" spans="1:20" ht="18" x14ac:dyDescent="0.2">
      <c r="A13" s="10" t="s">
        <v>68</v>
      </c>
      <c r="B13" s="2"/>
      <c r="C13" s="2"/>
      <c r="D13" s="2"/>
    </row>
    <row r="14" spans="1:20" x14ac:dyDescent="0.2">
      <c r="A14" s="2"/>
      <c r="B14" s="2"/>
      <c r="C14" s="2"/>
      <c r="D14" s="2"/>
    </row>
    <row r="15" spans="1:20" x14ac:dyDescent="0.2">
      <c r="A15" s="2"/>
      <c r="B15" s="2"/>
      <c r="C15" s="2"/>
      <c r="D15" s="2"/>
    </row>
    <row r="16" spans="1:20" x14ac:dyDescent="0.2">
      <c r="A16" s="2"/>
      <c r="B16" s="2"/>
      <c r="C16" s="2"/>
      <c r="D16" s="2"/>
    </row>
    <row r="17" spans="1:4" x14ac:dyDescent="0.2">
      <c r="A17" s="2"/>
      <c r="B17" s="2"/>
      <c r="C17" s="2"/>
      <c r="D17" s="2"/>
    </row>
    <row r="18" spans="1:4" x14ac:dyDescent="0.2">
      <c r="A18" s="2"/>
      <c r="B18" s="2"/>
      <c r="C18" s="2"/>
      <c r="D18" s="2"/>
    </row>
    <row r="19" spans="1:4" ht="12" customHeight="1" x14ac:dyDescent="0.2">
      <c r="A19" s="2"/>
      <c r="B19" s="2"/>
      <c r="C19" s="2"/>
      <c r="D19" s="2"/>
    </row>
    <row r="20" spans="1:4" ht="12" customHeight="1" thickBot="1" x14ac:dyDescent="0.25">
      <c r="A20" s="2"/>
      <c r="B20" s="2"/>
      <c r="C20" s="2"/>
      <c r="D20" s="2"/>
    </row>
    <row r="21" spans="1:4" x14ac:dyDescent="0.2">
      <c r="A21" s="18" t="s">
        <v>0</v>
      </c>
      <c r="B21" s="97"/>
      <c r="C21" s="98"/>
      <c r="D21" s="2"/>
    </row>
    <row r="22" spans="1:4" x14ac:dyDescent="0.2">
      <c r="A22" s="19" t="s">
        <v>1</v>
      </c>
      <c r="B22" s="99"/>
      <c r="C22" s="100"/>
      <c r="D22" s="2"/>
    </row>
    <row r="23" spans="1:4" x14ac:dyDescent="0.2">
      <c r="A23" s="19" t="s">
        <v>6</v>
      </c>
      <c r="B23" s="99"/>
      <c r="C23" s="100"/>
      <c r="D23" s="2"/>
    </row>
    <row r="24" spans="1:4" x14ac:dyDescent="0.2">
      <c r="A24" s="19" t="s">
        <v>7</v>
      </c>
      <c r="B24" s="101"/>
      <c r="C24" s="102"/>
      <c r="D24" s="2"/>
    </row>
    <row r="25" spans="1:4" x14ac:dyDescent="0.2">
      <c r="A25" s="19" t="s">
        <v>8</v>
      </c>
      <c r="B25" s="101"/>
      <c r="C25" s="102"/>
      <c r="D25" s="2"/>
    </row>
    <row r="26" spans="1:4" ht="15" thickBot="1" x14ac:dyDescent="0.25">
      <c r="A26" s="20" t="s">
        <v>2</v>
      </c>
      <c r="B26" s="95" t="s">
        <v>3</v>
      </c>
      <c r="C26" s="96"/>
      <c r="D26" s="2"/>
    </row>
    <row r="27" spans="1:4" x14ac:dyDescent="0.2">
      <c r="A27" s="2"/>
      <c r="B27" s="2"/>
      <c r="C27" s="2"/>
      <c r="D27" s="2"/>
    </row>
    <row r="28" spans="1:4" ht="18.75" thickBot="1" x14ac:dyDescent="0.3">
      <c r="A28" s="3" t="s">
        <v>9</v>
      </c>
      <c r="B28" s="2"/>
      <c r="C28" s="2"/>
      <c r="D28" s="2"/>
    </row>
    <row r="29" spans="1:4" s="17" customFormat="1" ht="21" customHeight="1" x14ac:dyDescent="0.2">
      <c r="A29" s="92" t="s">
        <v>38</v>
      </c>
      <c r="B29" s="93"/>
      <c r="C29" s="70"/>
    </row>
    <row r="30" spans="1:4" ht="120" thickBot="1" x14ac:dyDescent="0.25">
      <c r="A30" s="12" t="s">
        <v>37</v>
      </c>
      <c r="B30" s="12" t="s">
        <v>13</v>
      </c>
      <c r="C30" s="12" t="s">
        <v>12</v>
      </c>
      <c r="D30" s="15" t="s">
        <v>14</v>
      </c>
    </row>
    <row r="31" spans="1:4" ht="17.25" thickTop="1" thickBot="1" x14ac:dyDescent="0.25">
      <c r="A31" s="54">
        <f>IF(C29="yes",1000000/366,1000000/365)</f>
        <v>2739.7260273972602</v>
      </c>
      <c r="B31" s="13"/>
      <c r="C31" s="14"/>
      <c r="D31" s="16" t="e">
        <f>(A31*B31)/C31</f>
        <v>#DIV/0!</v>
      </c>
    </row>
    <row r="32" spans="1:4" ht="15.75" thickTop="1" x14ac:dyDescent="0.25">
      <c r="A32" s="2"/>
      <c r="B32" s="4"/>
      <c r="C32" s="2"/>
      <c r="D32" s="11"/>
    </row>
    <row r="33" spans="1:4" ht="14.25" customHeight="1" x14ac:dyDescent="0.25">
      <c r="A33" s="2"/>
      <c r="B33" s="2"/>
      <c r="C33" s="2"/>
      <c r="D33" s="9" t="s">
        <v>63</v>
      </c>
    </row>
    <row r="34" spans="1:4" ht="14.25" customHeight="1" x14ac:dyDescent="0.2">
      <c r="A34" s="2"/>
      <c r="B34" s="2"/>
      <c r="C34" s="2"/>
      <c r="D34" s="2"/>
    </row>
    <row r="35" spans="1:4" ht="14.25" customHeight="1" x14ac:dyDescent="0.2">
      <c r="A35" s="2"/>
      <c r="B35" s="2"/>
      <c r="C35" s="2"/>
      <c r="D35" s="2"/>
    </row>
  </sheetData>
  <sheetProtection password="CDDE" sheet="1" objects="1" scenarios="1"/>
  <mergeCells count="8">
    <mergeCell ref="A29:B29"/>
    <mergeCell ref="A5:F12"/>
    <mergeCell ref="B26:C26"/>
    <mergeCell ref="B21:C21"/>
    <mergeCell ref="B22:C22"/>
    <mergeCell ref="B23:C23"/>
    <mergeCell ref="B25:C25"/>
    <mergeCell ref="B24:C24"/>
  </mergeCells>
  <phoneticPr fontId="0" type="noConversion"/>
  <dataValidations xWindow="445" yWindow="500" count="6">
    <dataValidation errorStyle="warning" allowBlank="1" showInputMessage="1" showErrorMessage="1" sqref="B21:C25"/>
    <dataValidation type="decimal" allowBlank="1" showInputMessage="1" showErrorMessage="1" errorTitle="Number greater than 0" error="This value must be greater than 0." sqref="C31">
      <formula1>0</formula1>
      <formula2>1000000</formula2>
    </dataValidation>
    <dataValidation type="decimal" errorStyle="warning" allowBlank="1" showInputMessage="1" showErrorMessage="1" errorTitle="Reasonable Range" error="The value you have provided is outside the EPA estimated range for this data element.  Please double check this value and revise, if necessary. If you believe it to be correct, please submit the value as is." sqref="B31">
      <formula1>0</formula1>
      <formula2>250000</formula2>
    </dataValidation>
    <dataValidation type="list" errorStyle="warning" allowBlank="1" showInputMessage="1" showErrorMessage="1" sqref="C29">
      <formula1>$S$10:$S$11</formula1>
    </dataValidation>
    <dataValidation errorStyle="warning" operator="greaterThanOrEqual" allowBlank="1" showInputMessage="1" showErrorMessage="1" errorTitle="Reasonable Range" error="The value you have provided is outside the EPA estimated range for this data element.  Please double check this value and revise, if necessary. If you believe it to be correct, please submit the value as is." sqref="A31"/>
    <dataValidation type="list" errorStyle="warning" allowBlank="1" showInputMessage="1" showErrorMessage="1" sqref="B26:C26">
      <formula1>$T$10:$T$11</formula1>
    </dataValidation>
  </dataValidations>
  <pageMargins left="0.7" right="0.7" top="0.75" bottom="0.75" header="0.3" footer="0.3"/>
  <pageSetup scale="74" fitToHeight="0" orientation="landscape" r:id="rId1"/>
  <drawing r:id="rId2"/>
  <legacyDrawing r:id="rId3"/>
  <oleObjects>
    <mc:AlternateContent xmlns:mc="http://schemas.openxmlformats.org/markup-compatibility/2006">
      <mc:Choice Requires="x14">
        <oleObject progId="Equation.3" shapeId="2049" r:id="rId4">
          <objectPr defaultSize="0" autoPict="0" r:id="rId5">
            <anchor moveWithCells="1">
              <from>
                <xdr:col>0</xdr:col>
                <xdr:colOff>981075</xdr:colOff>
                <xdr:row>13</xdr:row>
                <xdr:rowOff>171450</xdr:rowOff>
              </from>
              <to>
                <xdr:col>2</xdr:col>
                <xdr:colOff>847725</xdr:colOff>
                <xdr:row>16</xdr:row>
                <xdr:rowOff>161925</xdr:rowOff>
              </to>
            </anchor>
          </objectPr>
        </oleObject>
      </mc:Choice>
      <mc:Fallback>
        <oleObject progId="Equation.3" shapeId="204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6"/>
  <sheetViews>
    <sheetView zoomScale="80" zoomScaleNormal="80" workbookViewId="0">
      <selection activeCell="Z1" sqref="Z1"/>
    </sheetView>
  </sheetViews>
  <sheetFormatPr defaultRowHeight="14.25" x14ac:dyDescent="0.2"/>
  <cols>
    <col min="1" max="1" width="26.5703125" style="32" customWidth="1"/>
    <col min="2" max="2" width="44.7109375" style="32" customWidth="1"/>
    <col min="3" max="3" width="32.140625" style="32" customWidth="1"/>
    <col min="4" max="4" width="38.28515625" style="32" customWidth="1"/>
    <col min="5" max="5" width="37.85546875" style="32" customWidth="1"/>
    <col min="6" max="6" width="21.42578125" style="32" customWidth="1"/>
    <col min="7" max="7" width="18" style="22" customWidth="1"/>
    <col min="8" max="8" width="17.7109375" style="22" customWidth="1"/>
    <col min="9" max="9" width="17.5703125" style="22" customWidth="1"/>
    <col min="10" max="16384" width="9.140625" style="22"/>
  </cols>
  <sheetData>
    <row r="1" spans="1:14" ht="18" x14ac:dyDescent="0.25">
      <c r="A1" s="21" t="s">
        <v>47</v>
      </c>
      <c r="B1" s="22"/>
      <c r="C1" s="22"/>
      <c r="D1" s="22"/>
      <c r="E1" s="22"/>
      <c r="F1" s="22"/>
    </row>
    <row r="2" spans="1:14" ht="15" x14ac:dyDescent="0.25">
      <c r="A2" s="23" t="s">
        <v>16</v>
      </c>
      <c r="B2" s="22"/>
      <c r="C2" s="22"/>
      <c r="D2" s="22"/>
      <c r="E2" s="22"/>
      <c r="F2" s="22"/>
    </row>
    <row r="3" spans="1:14" x14ac:dyDescent="0.2">
      <c r="A3" s="24" t="s">
        <v>4</v>
      </c>
      <c r="B3" s="25" t="str">
        <f>'MF LFs no gas collection'!B3</f>
        <v>e-GGRT RY2013.R.01</v>
      </c>
      <c r="C3" s="22"/>
      <c r="D3" s="22"/>
      <c r="E3" s="22"/>
      <c r="F3" s="22"/>
    </row>
    <row r="4" spans="1:14" x14ac:dyDescent="0.2">
      <c r="A4" s="24" t="s">
        <v>5</v>
      </c>
      <c r="B4" s="26">
        <f ca="1">TODAY()</f>
        <v>41668</v>
      </c>
      <c r="C4" s="22"/>
      <c r="D4" s="22"/>
      <c r="E4" s="22"/>
      <c r="F4" s="22"/>
    </row>
    <row r="5" spans="1:14" ht="11.25" customHeight="1" x14ac:dyDescent="0.25">
      <c r="A5" s="23"/>
      <c r="B5" s="26"/>
      <c r="C5" s="22"/>
      <c r="D5" s="22"/>
      <c r="E5" s="22"/>
      <c r="F5" s="22"/>
    </row>
    <row r="6" spans="1:14" x14ac:dyDescent="0.2">
      <c r="A6" s="103" t="s">
        <v>11</v>
      </c>
      <c r="B6" s="103"/>
      <c r="C6" s="103"/>
      <c r="D6" s="103"/>
      <c r="E6" s="103"/>
      <c r="F6" s="22"/>
    </row>
    <row r="7" spans="1:14" x14ac:dyDescent="0.2">
      <c r="A7" s="103"/>
      <c r="B7" s="103"/>
      <c r="C7" s="103"/>
      <c r="D7" s="103"/>
      <c r="E7" s="103"/>
      <c r="F7" s="22"/>
      <c r="M7" s="55">
        <v>8760</v>
      </c>
      <c r="N7" s="55" t="s">
        <v>3</v>
      </c>
    </row>
    <row r="8" spans="1:14" x14ac:dyDescent="0.2">
      <c r="A8" s="103"/>
      <c r="B8" s="103"/>
      <c r="C8" s="103"/>
      <c r="D8" s="103"/>
      <c r="E8" s="103"/>
      <c r="F8" s="22"/>
      <c r="M8" s="55">
        <v>8784</v>
      </c>
      <c r="N8" s="55" t="s">
        <v>41</v>
      </c>
    </row>
    <row r="9" spans="1:14" x14ac:dyDescent="0.2">
      <c r="A9" s="103"/>
      <c r="B9" s="103"/>
      <c r="C9" s="103"/>
      <c r="D9" s="103"/>
      <c r="E9" s="103"/>
      <c r="F9" s="22"/>
    </row>
    <row r="10" spans="1:14" x14ac:dyDescent="0.2">
      <c r="A10" s="103"/>
      <c r="B10" s="103"/>
      <c r="C10" s="103"/>
      <c r="D10" s="103"/>
      <c r="E10" s="103"/>
      <c r="F10" s="22"/>
    </row>
    <row r="11" spans="1:14" x14ac:dyDescent="0.2">
      <c r="A11" s="103"/>
      <c r="B11" s="103"/>
      <c r="C11" s="103"/>
      <c r="D11" s="103"/>
      <c r="E11" s="103"/>
      <c r="F11" s="22"/>
    </row>
    <row r="12" spans="1:14" ht="18" x14ac:dyDescent="0.2">
      <c r="A12" s="10" t="s">
        <v>68</v>
      </c>
      <c r="B12" s="27"/>
      <c r="C12" s="27"/>
      <c r="D12" s="27"/>
      <c r="E12" s="27"/>
      <c r="F12" s="22"/>
    </row>
    <row r="13" spans="1:14" ht="50.25" customHeight="1" thickBot="1" x14ac:dyDescent="0.25">
      <c r="A13" s="69"/>
      <c r="B13" s="69"/>
      <c r="C13" s="69"/>
      <c r="D13" s="39" t="s">
        <v>14</v>
      </c>
      <c r="E13" s="69"/>
      <c r="F13" s="22"/>
    </row>
    <row r="14" spans="1:14" ht="17.25" thickTop="1" thickBot="1" x14ac:dyDescent="0.25">
      <c r="A14" s="69"/>
      <c r="B14" s="69"/>
      <c r="C14" s="69"/>
      <c r="D14" s="29" t="e">
        <f>(C51*C50)/C52</f>
        <v>#DIV/0!</v>
      </c>
      <c r="E14" s="69"/>
      <c r="F14" s="22"/>
    </row>
    <row r="15" spans="1:14" ht="15.75" thickTop="1" x14ac:dyDescent="0.25">
      <c r="A15" s="69"/>
      <c r="B15" s="69"/>
      <c r="C15" s="69"/>
      <c r="D15" s="30"/>
      <c r="E15" s="69"/>
      <c r="F15" s="22"/>
    </row>
    <row r="16" spans="1:14" ht="15" x14ac:dyDescent="0.25">
      <c r="A16" s="69"/>
      <c r="B16" s="69"/>
      <c r="C16" s="69"/>
      <c r="D16" s="31" t="s">
        <v>64</v>
      </c>
      <c r="E16" s="69"/>
      <c r="F16" s="22"/>
    </row>
    <row r="17" spans="1:9" ht="18" x14ac:dyDescent="0.2">
      <c r="A17" s="28" t="s">
        <v>60</v>
      </c>
      <c r="B17" s="22"/>
      <c r="C17" s="22"/>
      <c r="D17" s="22"/>
      <c r="E17" s="22"/>
      <c r="F17" s="22"/>
    </row>
    <row r="18" spans="1:9" x14ac:dyDescent="0.2">
      <c r="A18" s="22"/>
      <c r="B18" s="22"/>
      <c r="C18" s="22"/>
      <c r="D18" s="22"/>
      <c r="E18" s="22"/>
      <c r="F18" s="22"/>
    </row>
    <row r="19" spans="1:9" ht="40.5" customHeight="1" thickBot="1" x14ac:dyDescent="0.25">
      <c r="A19" s="22"/>
      <c r="B19" s="22"/>
      <c r="C19" s="22"/>
      <c r="D19" s="39" t="s">
        <v>15</v>
      </c>
      <c r="E19" s="22"/>
      <c r="F19" s="22"/>
    </row>
    <row r="20" spans="1:9" ht="17.25" customHeight="1" thickTop="1" thickBot="1" x14ac:dyDescent="0.25">
      <c r="A20" s="22"/>
      <c r="B20" s="22"/>
      <c r="C20" s="22"/>
      <c r="D20" s="29" t="e">
        <f>IF(C66&gt;C50,"Error",C51*((C50-C66)/C52))</f>
        <v>#DIV/0!</v>
      </c>
      <c r="E20" s="83" t="str">
        <f>IF(C66&gt;C50,"G_CH4 must be greater than the sum of R_n.  Pease review inputs and use the greater of the results from Eqn HH-1 and Eqn HH-4 for G_CH4.","")</f>
        <v/>
      </c>
      <c r="F20" s="83"/>
      <c r="G20" s="83"/>
      <c r="H20" s="68"/>
      <c r="I20" s="68"/>
    </row>
    <row r="21" spans="1:9" ht="15.75" thickTop="1" x14ac:dyDescent="0.25">
      <c r="A21" s="22"/>
      <c r="B21" s="22"/>
      <c r="C21" s="22"/>
      <c r="D21" s="30"/>
      <c r="E21" s="83"/>
      <c r="F21" s="83"/>
      <c r="G21" s="83"/>
      <c r="H21" s="68"/>
      <c r="I21" s="68"/>
    </row>
    <row r="22" spans="1:9" ht="15" x14ac:dyDescent="0.2">
      <c r="A22" s="22"/>
      <c r="B22" s="22"/>
      <c r="C22" s="22"/>
      <c r="D22" s="82" t="s">
        <v>65</v>
      </c>
      <c r="E22" s="83"/>
      <c r="F22" s="83"/>
      <c r="G22" s="83"/>
    </row>
    <row r="23" spans="1:9" ht="19.5" customHeight="1" x14ac:dyDescent="0.2">
      <c r="A23" s="28" t="s">
        <v>61</v>
      </c>
      <c r="B23" s="22"/>
      <c r="C23" s="22"/>
      <c r="D23" s="22"/>
      <c r="E23" s="22"/>
      <c r="F23" s="22"/>
    </row>
    <row r="24" spans="1:9" ht="12" customHeight="1" x14ac:dyDescent="0.2">
      <c r="A24" s="22"/>
      <c r="B24" s="22"/>
      <c r="C24" s="22"/>
      <c r="D24" s="22"/>
      <c r="E24" s="22"/>
      <c r="F24" s="22"/>
    </row>
    <row r="25" spans="1:9" ht="35.25" customHeight="1" thickBot="1" x14ac:dyDescent="0.25">
      <c r="A25" s="22"/>
      <c r="B25" s="22"/>
      <c r="C25" s="22"/>
      <c r="D25" s="39" t="s">
        <v>15</v>
      </c>
      <c r="E25" s="22"/>
      <c r="F25" s="22"/>
    </row>
    <row r="26" spans="1:9" ht="17.25" thickTop="1" thickBot="1" x14ac:dyDescent="0.25">
      <c r="A26" s="22"/>
      <c r="B26" s="22"/>
      <c r="C26" s="22"/>
      <c r="D26" s="29" t="e">
        <f>C51*((1/C83)*F66)/C52</f>
        <v>#DIV/0!</v>
      </c>
      <c r="E26" s="22"/>
      <c r="F26" s="22"/>
    </row>
    <row r="27" spans="1:9" ht="12" customHeight="1" thickTop="1" x14ac:dyDescent="0.25">
      <c r="A27" s="22"/>
      <c r="B27" s="22"/>
      <c r="C27" s="22"/>
      <c r="D27" s="30"/>
      <c r="E27" s="22"/>
      <c r="F27" s="22"/>
    </row>
    <row r="28" spans="1:9" ht="15" x14ac:dyDescent="0.2">
      <c r="A28" s="22"/>
      <c r="B28" s="22"/>
      <c r="C28" s="22"/>
      <c r="D28" s="82" t="s">
        <v>66</v>
      </c>
      <c r="E28" s="22"/>
      <c r="F28" s="22"/>
    </row>
    <row r="29" spans="1:9" ht="12" customHeight="1" x14ac:dyDescent="0.2">
      <c r="A29" s="22"/>
      <c r="B29" s="22"/>
      <c r="C29" s="22"/>
      <c r="D29" s="22"/>
      <c r="E29" s="22"/>
      <c r="F29" s="22"/>
    </row>
    <row r="30" spans="1:9" ht="12" customHeight="1" x14ac:dyDescent="0.2">
      <c r="A30" s="22"/>
      <c r="B30" s="22"/>
      <c r="C30" s="22"/>
      <c r="D30" s="22"/>
      <c r="E30" s="22"/>
      <c r="F30" s="22"/>
    </row>
    <row r="31" spans="1:9" ht="21" customHeight="1" x14ac:dyDescent="0.2">
      <c r="A31" s="28" t="s">
        <v>62</v>
      </c>
      <c r="B31" s="22"/>
      <c r="C31" s="22"/>
      <c r="D31" s="22"/>
      <c r="E31" s="22"/>
      <c r="F31" s="22"/>
    </row>
    <row r="32" spans="1:9" x14ac:dyDescent="0.2">
      <c r="A32" s="22"/>
      <c r="B32" s="22"/>
      <c r="C32" s="22"/>
      <c r="D32" s="22"/>
      <c r="E32" s="22"/>
      <c r="F32" s="22"/>
    </row>
    <row r="33" spans="1:6" ht="35.25" customHeight="1" thickBot="1" x14ac:dyDescent="0.25">
      <c r="A33" s="22"/>
      <c r="B33" s="22"/>
      <c r="C33" s="22"/>
      <c r="D33" s="39" t="s">
        <v>15</v>
      </c>
      <c r="E33" s="22"/>
      <c r="F33" s="22"/>
    </row>
    <row r="34" spans="1:6" ht="17.25" thickTop="1" thickBot="1" x14ac:dyDescent="0.25">
      <c r="A34" s="22"/>
      <c r="B34" s="22"/>
      <c r="C34" s="22"/>
      <c r="D34" s="29" t="e">
        <f>C51*((1/C83)*F66-C66)/C52</f>
        <v>#DIV/0!</v>
      </c>
      <c r="E34" s="22"/>
      <c r="F34" s="22"/>
    </row>
    <row r="35" spans="1:6" ht="18" customHeight="1" thickTop="1" x14ac:dyDescent="0.25">
      <c r="A35" s="22"/>
      <c r="B35" s="22"/>
      <c r="C35" s="22"/>
      <c r="D35" s="30"/>
      <c r="E35" s="22"/>
      <c r="F35" s="22"/>
    </row>
    <row r="36" spans="1:6" ht="15.75" customHeight="1" x14ac:dyDescent="0.2">
      <c r="A36" s="22"/>
      <c r="B36" s="22"/>
      <c r="C36" s="22"/>
      <c r="D36" s="82" t="s">
        <v>67</v>
      </c>
      <c r="E36" s="22"/>
      <c r="F36" s="22"/>
    </row>
    <row r="37" spans="1:6" ht="16.5" customHeight="1" x14ac:dyDescent="0.2">
      <c r="A37" s="22"/>
      <c r="B37" s="22"/>
      <c r="C37" s="22"/>
      <c r="D37" s="22"/>
      <c r="E37" s="22"/>
      <c r="F37" s="22"/>
    </row>
    <row r="38" spans="1:6" x14ac:dyDescent="0.2">
      <c r="E38" s="22"/>
      <c r="F38" s="22"/>
    </row>
    <row r="39" spans="1:6" ht="12" customHeight="1" thickBot="1" x14ac:dyDescent="0.25">
      <c r="A39" s="22"/>
      <c r="B39" s="22"/>
      <c r="C39" s="22"/>
      <c r="D39" s="22"/>
      <c r="E39" s="22"/>
      <c r="F39" s="22"/>
    </row>
    <row r="40" spans="1:6" ht="15" customHeight="1" x14ac:dyDescent="0.2">
      <c r="A40" s="50" t="s">
        <v>0</v>
      </c>
      <c r="B40" s="56"/>
      <c r="C40" s="22"/>
      <c r="D40" s="22"/>
      <c r="E40" s="22"/>
      <c r="F40" s="22"/>
    </row>
    <row r="41" spans="1:6" x14ac:dyDescent="0.2">
      <c r="A41" s="51" t="s">
        <v>1</v>
      </c>
      <c r="B41" s="57"/>
      <c r="C41" s="22"/>
      <c r="D41" s="22"/>
      <c r="E41" s="22"/>
      <c r="F41" s="22"/>
    </row>
    <row r="42" spans="1:6" x14ac:dyDescent="0.2">
      <c r="A42" s="51" t="s">
        <v>6</v>
      </c>
      <c r="B42" s="57"/>
      <c r="C42" s="22"/>
      <c r="D42" s="22"/>
      <c r="E42" s="22"/>
      <c r="F42" s="22"/>
    </row>
    <row r="43" spans="1:6" x14ac:dyDescent="0.2">
      <c r="A43" s="51" t="s">
        <v>7</v>
      </c>
      <c r="B43" s="57"/>
      <c r="C43" s="22"/>
      <c r="D43" s="22"/>
      <c r="E43" s="22"/>
      <c r="F43" s="22"/>
    </row>
    <row r="44" spans="1:6" x14ac:dyDescent="0.2">
      <c r="A44" s="51" t="s">
        <v>8</v>
      </c>
      <c r="B44" s="57"/>
      <c r="C44" s="22"/>
      <c r="D44" s="22"/>
      <c r="E44" s="22"/>
      <c r="F44" s="22"/>
    </row>
    <row r="45" spans="1:6" ht="15" thickBot="1" x14ac:dyDescent="0.25">
      <c r="A45" s="52" t="s">
        <v>2</v>
      </c>
      <c r="B45" s="58" t="s">
        <v>3</v>
      </c>
      <c r="C45" s="22"/>
      <c r="D45" s="22"/>
      <c r="E45" s="22"/>
      <c r="F45" s="22"/>
    </row>
    <row r="46" spans="1:6" x14ac:dyDescent="0.2">
      <c r="E46" s="22"/>
      <c r="F46" s="22"/>
    </row>
    <row r="47" spans="1:6" ht="18.75" thickBot="1" x14ac:dyDescent="0.3">
      <c r="A47" s="21" t="s">
        <v>9</v>
      </c>
      <c r="B47" s="22"/>
      <c r="C47" s="22"/>
      <c r="D47" s="22"/>
      <c r="E47" s="22"/>
      <c r="F47" s="22"/>
    </row>
    <row r="48" spans="1:6" ht="32.25" customHeight="1" x14ac:dyDescent="0.25">
      <c r="A48" s="21"/>
      <c r="B48" s="47" t="s">
        <v>17</v>
      </c>
      <c r="C48" s="59"/>
      <c r="D48" s="22"/>
      <c r="E48" s="22"/>
      <c r="F48" s="22"/>
    </row>
    <row r="49" spans="1:7" ht="58.5" customHeight="1" x14ac:dyDescent="0.25">
      <c r="A49" s="21"/>
      <c r="B49" s="48" t="s">
        <v>18</v>
      </c>
      <c r="C49" s="60">
        <v>8760</v>
      </c>
      <c r="D49" s="22"/>
      <c r="E49" s="22"/>
      <c r="F49" s="22"/>
    </row>
    <row r="50" spans="1:7" ht="140.25" customHeight="1" x14ac:dyDescent="0.2">
      <c r="A50" s="33"/>
      <c r="B50" s="48" t="s">
        <v>36</v>
      </c>
      <c r="C50" s="60"/>
      <c r="D50" s="22"/>
      <c r="E50" s="22"/>
      <c r="F50" s="22"/>
    </row>
    <row r="51" spans="1:7" ht="82.5" customHeight="1" x14ac:dyDescent="0.2">
      <c r="A51" s="33"/>
      <c r="B51" s="48" t="s">
        <v>37</v>
      </c>
      <c r="C51" s="61">
        <f>IF(C49=8784,1000000/366,1000000/365)</f>
        <v>2739.7260273972602</v>
      </c>
      <c r="D51" s="34"/>
      <c r="E51" s="22"/>
      <c r="F51" s="22"/>
    </row>
    <row r="52" spans="1:7" ht="57.75" customHeight="1" thickBot="1" x14ac:dyDescent="0.25">
      <c r="A52" s="33"/>
      <c r="B52" s="49" t="s">
        <v>12</v>
      </c>
      <c r="C52" s="78">
        <f>SUM(C78:C81)</f>
        <v>0</v>
      </c>
      <c r="D52" s="34"/>
      <c r="E52" s="22"/>
      <c r="F52" s="22"/>
    </row>
    <row r="53" spans="1:7" ht="15.75" thickBot="1" x14ac:dyDescent="0.3">
      <c r="A53" s="33"/>
      <c r="B53" s="35"/>
      <c r="C53" s="35"/>
      <c r="D53" s="34"/>
      <c r="E53" s="22"/>
      <c r="F53" s="22"/>
    </row>
    <row r="54" spans="1:7" ht="68.25" x14ac:dyDescent="0.3">
      <c r="A54" s="36" t="s">
        <v>22</v>
      </c>
      <c r="B54" s="40" t="s">
        <v>20</v>
      </c>
      <c r="C54" s="42" t="s">
        <v>43</v>
      </c>
      <c r="D54" s="42" t="s">
        <v>24</v>
      </c>
      <c r="E54" s="42" t="s">
        <v>23</v>
      </c>
      <c r="F54" s="43" t="s">
        <v>25</v>
      </c>
      <c r="G54" s="67" t="s">
        <v>42</v>
      </c>
    </row>
    <row r="55" spans="1:7" x14ac:dyDescent="0.2">
      <c r="B55" s="44">
        <v>1</v>
      </c>
      <c r="C55" s="62"/>
      <c r="D55" s="62"/>
      <c r="E55" s="64" t="str">
        <f>IF($C$48&lt;$B55,"",$D55/$C$49)</f>
        <v/>
      </c>
      <c r="F55" s="61" t="str">
        <f>IF($C$48&lt;B55,"",C55/E55)</f>
        <v/>
      </c>
      <c r="G55" s="67" t="str">
        <f>IF($C$48&lt;B55,"",C55)</f>
        <v/>
      </c>
    </row>
    <row r="56" spans="1:7" x14ac:dyDescent="0.2">
      <c r="B56" s="44">
        <v>2</v>
      </c>
      <c r="C56" s="62"/>
      <c r="D56" s="62"/>
      <c r="E56" s="64" t="str">
        <f t="shared" ref="E56:E64" si="0">IF($C$48&lt;$B56,"",$D56/$C$49)</f>
        <v/>
      </c>
      <c r="F56" s="61" t="str">
        <f t="shared" ref="F56:F64" si="1">IF($C$48&lt;B56,"",C56/E56)</f>
        <v/>
      </c>
      <c r="G56" s="67" t="str">
        <f t="shared" ref="G56:G64" si="2">IF($C$48&lt;B56,"",C56)</f>
        <v/>
      </c>
    </row>
    <row r="57" spans="1:7" x14ac:dyDescent="0.2">
      <c r="B57" s="44">
        <v>3</v>
      </c>
      <c r="C57" s="62"/>
      <c r="D57" s="62"/>
      <c r="E57" s="64" t="str">
        <f t="shared" si="0"/>
        <v/>
      </c>
      <c r="F57" s="61" t="str">
        <f t="shared" si="1"/>
        <v/>
      </c>
      <c r="G57" s="67" t="str">
        <f t="shared" si="2"/>
        <v/>
      </c>
    </row>
    <row r="58" spans="1:7" x14ac:dyDescent="0.2">
      <c r="B58" s="44">
        <v>4</v>
      </c>
      <c r="C58" s="62"/>
      <c r="D58" s="62"/>
      <c r="E58" s="64" t="str">
        <f t="shared" si="0"/>
        <v/>
      </c>
      <c r="F58" s="61" t="str">
        <f t="shared" si="1"/>
        <v/>
      </c>
      <c r="G58" s="67" t="str">
        <f t="shared" si="2"/>
        <v/>
      </c>
    </row>
    <row r="59" spans="1:7" x14ac:dyDescent="0.2">
      <c r="A59" s="37"/>
      <c r="B59" s="44">
        <v>5</v>
      </c>
      <c r="C59" s="62"/>
      <c r="D59" s="62"/>
      <c r="E59" s="64" t="str">
        <f t="shared" si="0"/>
        <v/>
      </c>
      <c r="F59" s="61" t="str">
        <f t="shared" si="1"/>
        <v/>
      </c>
      <c r="G59" s="67" t="str">
        <f t="shared" si="2"/>
        <v/>
      </c>
    </row>
    <row r="60" spans="1:7" x14ac:dyDescent="0.2">
      <c r="A60" s="37"/>
      <c r="B60" s="44">
        <v>6</v>
      </c>
      <c r="C60" s="62"/>
      <c r="D60" s="62"/>
      <c r="E60" s="64" t="str">
        <f t="shared" si="0"/>
        <v/>
      </c>
      <c r="F60" s="61" t="str">
        <f t="shared" si="1"/>
        <v/>
      </c>
      <c r="G60" s="67" t="str">
        <f t="shared" si="2"/>
        <v/>
      </c>
    </row>
    <row r="61" spans="1:7" x14ac:dyDescent="0.2">
      <c r="A61" s="37"/>
      <c r="B61" s="44">
        <v>7</v>
      </c>
      <c r="C61" s="62"/>
      <c r="D61" s="62"/>
      <c r="E61" s="64" t="str">
        <f t="shared" si="0"/>
        <v/>
      </c>
      <c r="F61" s="61" t="str">
        <f t="shared" si="1"/>
        <v/>
      </c>
      <c r="G61" s="67" t="str">
        <f t="shared" si="2"/>
        <v/>
      </c>
    </row>
    <row r="62" spans="1:7" x14ac:dyDescent="0.2">
      <c r="A62" s="37"/>
      <c r="B62" s="44">
        <v>8</v>
      </c>
      <c r="C62" s="62"/>
      <c r="D62" s="62"/>
      <c r="E62" s="64" t="str">
        <f t="shared" si="0"/>
        <v/>
      </c>
      <c r="F62" s="61" t="str">
        <f t="shared" si="1"/>
        <v/>
      </c>
      <c r="G62" s="67" t="str">
        <f t="shared" si="2"/>
        <v/>
      </c>
    </row>
    <row r="63" spans="1:7" x14ac:dyDescent="0.2">
      <c r="A63" s="37"/>
      <c r="B63" s="44">
        <v>9</v>
      </c>
      <c r="C63" s="62"/>
      <c r="D63" s="62"/>
      <c r="E63" s="64" t="str">
        <f t="shared" si="0"/>
        <v/>
      </c>
      <c r="F63" s="61" t="str">
        <f t="shared" si="1"/>
        <v/>
      </c>
      <c r="G63" s="67" t="str">
        <f t="shared" si="2"/>
        <v/>
      </c>
    </row>
    <row r="64" spans="1:7" ht="15" thickBot="1" x14ac:dyDescent="0.25">
      <c r="A64" s="37"/>
      <c r="B64" s="45">
        <v>10</v>
      </c>
      <c r="C64" s="63"/>
      <c r="D64" s="63"/>
      <c r="E64" s="65" t="str">
        <f t="shared" si="0"/>
        <v/>
      </c>
      <c r="F64" s="66" t="str">
        <f t="shared" si="1"/>
        <v/>
      </c>
      <c r="G64" s="67" t="str">
        <f t="shared" si="2"/>
        <v/>
      </c>
    </row>
    <row r="65" spans="1:8" ht="15" thickBot="1" x14ac:dyDescent="0.25">
      <c r="D65" s="22"/>
      <c r="E65" s="22"/>
      <c r="F65" s="22"/>
    </row>
    <row r="66" spans="1:8" ht="15" thickBot="1" x14ac:dyDescent="0.25">
      <c r="B66" s="38" t="s">
        <v>21</v>
      </c>
      <c r="C66" s="46">
        <f>SUM(G55:G64)</f>
        <v>0</v>
      </c>
      <c r="D66" s="22"/>
      <c r="E66" s="22"/>
      <c r="F66" s="46">
        <f>SUM(F55:F64)</f>
        <v>0</v>
      </c>
    </row>
    <row r="67" spans="1:8" x14ac:dyDescent="0.2">
      <c r="D67" s="22"/>
      <c r="E67" s="22"/>
      <c r="F67" s="22"/>
    </row>
    <row r="69" spans="1:8" ht="18" x14ac:dyDescent="0.25">
      <c r="A69" s="21" t="s">
        <v>44</v>
      </c>
      <c r="E69" s="22"/>
      <c r="F69" s="22"/>
      <c r="G69" s="35"/>
      <c r="H69" s="35"/>
    </row>
    <row r="70" spans="1:8" ht="15" x14ac:dyDescent="0.25">
      <c r="A70" s="22" t="s">
        <v>27</v>
      </c>
      <c r="E70" s="71"/>
      <c r="F70" s="22"/>
      <c r="G70" s="35"/>
      <c r="H70" s="35"/>
    </row>
    <row r="71" spans="1:8" ht="15" x14ac:dyDescent="0.25">
      <c r="A71" s="22" t="s">
        <v>28</v>
      </c>
      <c r="E71" s="71"/>
      <c r="F71" s="22"/>
      <c r="G71" s="35"/>
      <c r="H71" s="35"/>
    </row>
    <row r="72" spans="1:8" ht="15" x14ac:dyDescent="0.25">
      <c r="A72" s="22"/>
      <c r="E72" s="71"/>
      <c r="F72" s="22"/>
      <c r="G72" s="35"/>
      <c r="H72" s="35"/>
    </row>
    <row r="73" spans="1:8" ht="15" x14ac:dyDescent="0.25">
      <c r="A73" s="22"/>
      <c r="F73" s="22"/>
      <c r="G73" s="35"/>
      <c r="H73" s="35"/>
    </row>
    <row r="74" spans="1:8" ht="15" x14ac:dyDescent="0.25">
      <c r="A74" s="22"/>
      <c r="E74" s="71"/>
      <c r="F74" s="22"/>
      <c r="G74" s="35"/>
      <c r="H74" s="35"/>
    </row>
    <row r="75" spans="1:8" ht="15.75" thickBot="1" x14ac:dyDescent="0.3">
      <c r="A75" s="22"/>
      <c r="E75" s="71"/>
      <c r="F75" s="22"/>
      <c r="G75" s="35"/>
      <c r="H75" s="35"/>
    </row>
    <row r="76" spans="1:8" ht="28.5" x14ac:dyDescent="0.25">
      <c r="B76" s="104" t="s">
        <v>45</v>
      </c>
      <c r="C76" s="105"/>
      <c r="D76" s="77" t="s">
        <v>29</v>
      </c>
      <c r="E76" s="35"/>
      <c r="F76" s="35"/>
    </row>
    <row r="77" spans="1:8" ht="28.5" x14ac:dyDescent="0.25">
      <c r="B77" s="41" t="s">
        <v>30</v>
      </c>
      <c r="C77" s="79"/>
      <c r="D77" s="74" t="s">
        <v>26</v>
      </c>
      <c r="E77" s="35"/>
      <c r="F77" s="35"/>
    </row>
    <row r="78" spans="1:8" ht="29.25" x14ac:dyDescent="0.25">
      <c r="B78" s="41" t="s">
        <v>31</v>
      </c>
      <c r="C78" s="80"/>
      <c r="D78" s="75">
        <v>0</v>
      </c>
      <c r="E78" s="35"/>
      <c r="F78" s="35"/>
    </row>
    <row r="79" spans="1:8" ht="29.25" x14ac:dyDescent="0.25">
      <c r="B79" s="41" t="s">
        <v>32</v>
      </c>
      <c r="C79" s="80"/>
      <c r="D79" s="75">
        <v>0.6</v>
      </c>
      <c r="E79" s="35"/>
      <c r="F79" s="35"/>
    </row>
    <row r="80" spans="1:8" ht="43.5" x14ac:dyDescent="0.25">
      <c r="B80" s="41" t="s">
        <v>33</v>
      </c>
      <c r="C80" s="80"/>
      <c r="D80" s="75">
        <v>0.75</v>
      </c>
      <c r="E80" s="35"/>
      <c r="F80" s="35"/>
    </row>
    <row r="81" spans="2:8" ht="44.25" thickBot="1" x14ac:dyDescent="0.3">
      <c r="B81" s="73" t="s">
        <v>34</v>
      </c>
      <c r="C81" s="81"/>
      <c r="D81" s="76">
        <v>0.95</v>
      </c>
      <c r="E81" s="35"/>
      <c r="F81" s="35"/>
    </row>
    <row r="82" spans="2:8" ht="15.75" thickBot="1" x14ac:dyDescent="0.3">
      <c r="E82" s="22"/>
      <c r="F82" s="22"/>
      <c r="G82" s="35"/>
      <c r="H82" s="35"/>
    </row>
    <row r="83" spans="2:8" ht="115.5" thickBot="1" x14ac:dyDescent="0.3">
      <c r="B83" s="41" t="s">
        <v>19</v>
      </c>
      <c r="C83" s="72" t="e">
        <f>((C78*D78)+(C79*D79)+(C80*D80)+(C81*D81))/SUM(C78:C81)</f>
        <v>#DIV/0!</v>
      </c>
      <c r="E83" s="22"/>
      <c r="F83" s="22"/>
      <c r="G83" s="35"/>
      <c r="H83" s="35"/>
    </row>
    <row r="84" spans="2:8" ht="15" x14ac:dyDescent="0.25">
      <c r="E84" s="22"/>
      <c r="F84" s="22"/>
      <c r="G84" s="35"/>
      <c r="H84" s="35"/>
    </row>
    <row r="85" spans="2:8" ht="15" x14ac:dyDescent="0.25">
      <c r="C85" s="35"/>
      <c r="D85" s="31" t="s">
        <v>35</v>
      </c>
      <c r="E85" s="22"/>
      <c r="F85" s="22"/>
      <c r="G85" s="35"/>
      <c r="H85" s="35"/>
    </row>
    <row r="86" spans="2:8" ht="15" x14ac:dyDescent="0.25">
      <c r="E86" s="22"/>
      <c r="F86" s="22"/>
      <c r="G86" s="35"/>
      <c r="H86" s="35"/>
    </row>
  </sheetData>
  <sheetProtection password="CDDE" sheet="1" objects="1" scenarios="1"/>
  <dataConsolidate/>
  <mergeCells count="2">
    <mergeCell ref="A6:E11"/>
    <mergeCell ref="B76:C76"/>
  </mergeCells>
  <conditionalFormatting sqref="C55:D64">
    <cfRule type="expression" dxfId="0" priority="1" stopIfTrue="1">
      <formula>$B55&gt;$C$48</formula>
    </cfRule>
  </conditionalFormatting>
  <dataValidations count="11">
    <dataValidation type="decimal"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prompt="_x000a_" sqref="C53">
      <formula1>0</formula1>
      <formula2>0.95</formula2>
    </dataValidation>
    <dataValidation type="whole" allowBlank="1" showErrorMessage="1" errorTitle="Whole number required" error="Value must be a whole number greater than or equal to 1 and less than or equal to 10." sqref="C48">
      <formula1>1</formula1>
      <formula2>10</formula2>
    </dataValidation>
    <dataValidation errorStyle="warning" allowBlank="1" showInputMessage="1" showErrorMessage="1" sqref="B40:B44"/>
    <dataValidation type="decimal" errorStyle="warning" allowBlank="1" showInputMessage="1" showErrorMessage="1" errorTitle="Reasonable Range" error="The value you have provided is outside the EPA estimated range for this data element.  Please double check this value and revise, if necessary. If you believe it to be correct, please submit the value as is." sqref="C50">
      <formula1>0</formula1>
      <formula2>250000</formula2>
    </dataValidation>
    <dataValidation type="decimal" allowBlank="1" showErrorMessage="1" errorTitle="Reasonable Range" error="The value you have provided is outside the range of 0 to total number of hours in the reporting year (i.e., the [TotAnnualHrs] input in Cell C45).  Please revise the entry to be within this range." prompt="_x000a_" sqref="D55:D64">
      <formula1>0</formula1>
      <formula2>$C$49</formula2>
    </dataValidation>
    <dataValidation type="list" allowBlank="1" showInputMessage="1" showErrorMessage="1" sqref="B45">
      <formula1>$N$7:$N$8</formula1>
    </dataValidation>
    <dataValidation type="list" allowBlank="1" showErrorMessage="1" errorTitle="Whole number required" error="Value must be a whole number greater than or equal to 1 and less than or equal to 10." sqref="C49">
      <formula1>$M$7:$M$8</formula1>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prompt="_x000a_" sqref="C51"/>
    <dataValidation type="decimal" allowBlank="1" showErrorMessage="1" errorTitle="Positive Number" error="This value must be greater than 0." prompt="_x000a_" sqref="C52">
      <formula1>0</formula1>
      <formula2>1000000</formula2>
    </dataValidation>
    <dataValidation type="decimal"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prompt="_x000a_" sqref="C55:C64">
      <formula1>0</formula1>
      <formula2>250000</formula2>
    </dataValidation>
    <dataValidation type="decimal" errorStyle="warning" allowBlank="1" showInputMessage="1" showErrorMessage="1" errorTitle="Reasonable Range" error="The value you have provided is outside the EPA estimated range for this data element.  Please double check this value and revise, if necessary. If you believe it to be correct, please submit the value as is." sqref="C78:C81">
      <formula1>0</formula1>
      <formula2>1000000</formula2>
    </dataValidation>
  </dataValidations>
  <pageMargins left="0.7" right="0.7" top="0.75" bottom="0.75" header="0.3" footer="0.3"/>
  <pageSetup scale="61" fitToHeight="0" orientation="landscape" r:id="rId1"/>
  <drawing r:id="rId2"/>
  <legacyDrawing r:id="rId3"/>
  <oleObjects>
    <mc:AlternateContent xmlns:mc="http://schemas.openxmlformats.org/markup-compatibility/2006">
      <mc:Choice Requires="x14">
        <oleObject progId="Equation.3" shapeId="1025" r:id="rId4">
          <objectPr defaultSize="0" autoPict="0" r:id="rId5">
            <anchor moveWithCells="1">
              <from>
                <xdr:col>0</xdr:col>
                <xdr:colOff>857250</xdr:colOff>
                <xdr:row>17</xdr:row>
                <xdr:rowOff>85725</xdr:rowOff>
              </from>
              <to>
                <xdr:col>2</xdr:col>
                <xdr:colOff>876300</xdr:colOff>
                <xdr:row>20</xdr:row>
                <xdr:rowOff>123825</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7">
            <anchor moveWithCells="1">
              <from>
                <xdr:col>0</xdr:col>
                <xdr:colOff>838200</xdr:colOff>
                <xdr:row>24</xdr:row>
                <xdr:rowOff>76200</xdr:rowOff>
              </from>
              <to>
                <xdr:col>2</xdr:col>
                <xdr:colOff>104775</xdr:colOff>
                <xdr:row>28</xdr:row>
                <xdr:rowOff>28575</xdr:rowOff>
              </to>
            </anchor>
          </objectPr>
        </oleObject>
      </mc:Choice>
      <mc:Fallback>
        <oleObject progId="Equation.3" shapeId="1026" r:id="rId6"/>
      </mc:Fallback>
    </mc:AlternateContent>
    <mc:AlternateContent xmlns:mc="http://schemas.openxmlformats.org/markup-compatibility/2006">
      <mc:Choice Requires="x14">
        <oleObject progId="Equation.3" shapeId="1027" r:id="rId8">
          <objectPr defaultSize="0" autoPict="0" r:id="rId9">
            <anchor moveWithCells="1">
              <from>
                <xdr:col>0</xdr:col>
                <xdr:colOff>885825</xdr:colOff>
                <xdr:row>32</xdr:row>
                <xdr:rowOff>76200</xdr:rowOff>
              </from>
              <to>
                <xdr:col>2</xdr:col>
                <xdr:colOff>1314450</xdr:colOff>
                <xdr:row>35</xdr:row>
                <xdr:rowOff>190500</xdr:rowOff>
              </to>
            </anchor>
          </objectPr>
        </oleObject>
      </mc:Choice>
      <mc:Fallback>
        <oleObject progId="Equation.3" shapeId="1027" r:id="rId8"/>
      </mc:Fallback>
    </mc:AlternateContent>
    <mc:AlternateContent xmlns:mc="http://schemas.openxmlformats.org/markup-compatibility/2006">
      <mc:Choice Requires="x14">
        <oleObject progId="Equation.3" shapeId="1029" r:id="rId10">
          <objectPr defaultSize="0" autoPict="0" r:id="rId11">
            <anchor moveWithCells="1">
              <from>
                <xdr:col>0</xdr:col>
                <xdr:colOff>809625</xdr:colOff>
                <xdr:row>12</xdr:row>
                <xdr:rowOff>152400</xdr:rowOff>
              </from>
              <to>
                <xdr:col>1</xdr:col>
                <xdr:colOff>2705100</xdr:colOff>
                <xdr:row>13</xdr:row>
                <xdr:rowOff>142875</xdr:rowOff>
              </to>
            </anchor>
          </objectPr>
        </oleObject>
      </mc:Choice>
      <mc:Fallback>
        <oleObject progId="Equation.3" shapeId="1029" r:id="rId10"/>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workbookViewId="0">
      <selection activeCell="Z1" sqref="Z1"/>
    </sheetView>
  </sheetViews>
  <sheetFormatPr defaultRowHeight="15" x14ac:dyDescent="0.25"/>
  <cols>
    <col min="1" max="1" width="3.85546875" customWidth="1"/>
    <col min="2" max="2" width="60" customWidth="1"/>
    <col min="3" max="3" width="23.42578125" customWidth="1"/>
  </cols>
  <sheetData>
    <row r="1" spans="2:3" ht="15.75" x14ac:dyDescent="0.25">
      <c r="B1" s="84" t="s">
        <v>56</v>
      </c>
    </row>
    <row r="2" spans="2:3" ht="15.75" thickBot="1" x14ac:dyDescent="0.3"/>
    <row r="3" spans="2:3" ht="55.5" customHeight="1" x14ac:dyDescent="0.25">
      <c r="B3" s="85" t="s">
        <v>48</v>
      </c>
      <c r="C3" s="86" t="s">
        <v>55</v>
      </c>
    </row>
    <row r="4" spans="2:3" ht="18.75" customHeight="1" x14ac:dyDescent="0.25">
      <c r="B4" s="106" t="s">
        <v>49</v>
      </c>
      <c r="C4" s="107"/>
    </row>
    <row r="5" spans="2:3" x14ac:dyDescent="0.25">
      <c r="B5" s="87" t="s">
        <v>50</v>
      </c>
      <c r="C5" s="88">
        <v>0.1</v>
      </c>
    </row>
    <row r="6" spans="2:3" x14ac:dyDescent="0.25">
      <c r="B6" s="106" t="s">
        <v>51</v>
      </c>
      <c r="C6" s="107"/>
    </row>
    <row r="7" spans="2:3" ht="42.75" x14ac:dyDescent="0.25">
      <c r="B7" s="87" t="s">
        <v>52</v>
      </c>
      <c r="C7" s="89">
        <v>0</v>
      </c>
    </row>
    <row r="8" spans="2:3" ht="28.5" x14ac:dyDescent="0.25">
      <c r="B8" s="87" t="s">
        <v>53</v>
      </c>
      <c r="C8" s="88">
        <v>0.1</v>
      </c>
    </row>
    <row r="9" spans="2:3" ht="42.75" x14ac:dyDescent="0.25">
      <c r="B9" s="87" t="s">
        <v>54</v>
      </c>
      <c r="C9" s="88">
        <v>0.1</v>
      </c>
    </row>
    <row r="10" spans="2:3" ht="59.25" x14ac:dyDescent="0.25">
      <c r="B10" s="87" t="s">
        <v>57</v>
      </c>
      <c r="C10" s="89">
        <v>0.35</v>
      </c>
    </row>
    <row r="11" spans="2:3" ht="45" x14ac:dyDescent="0.25">
      <c r="B11" s="87" t="s">
        <v>58</v>
      </c>
      <c r="C11" s="89">
        <v>0.25</v>
      </c>
    </row>
    <row r="12" spans="2:3" ht="45.75" thickBot="1" x14ac:dyDescent="0.3">
      <c r="B12" s="90" t="s">
        <v>59</v>
      </c>
      <c r="C12" s="91">
        <v>0.1</v>
      </c>
    </row>
  </sheetData>
  <sheetProtection password="CDDE" sheet="1" objects="1" scenarios="1"/>
  <mergeCells count="2">
    <mergeCell ref="B4:C4"/>
    <mergeCell ref="B6:C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MF LFs no gas collection</vt:lpstr>
      <vt:lpstr>MF LFs with gas collection</vt:lpstr>
      <vt:lpstr>Table HH-4 Oxidation Fractions</vt:lpstr>
    </vt:vector>
  </TitlesOfParts>
  <Company>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2011-01-10T13:52:14Z</cp:lastPrinted>
  <dcterms:created xsi:type="dcterms:W3CDTF">2010-09-20T17:14:09Z</dcterms:created>
  <dcterms:modified xsi:type="dcterms:W3CDTF">2014-01-29T21:56:25Z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